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F:\IDIGER\Planes de Acción Definitivos\Plan Estratégico 2020-2024\"/>
    </mc:Choice>
  </mc:AlternateContent>
  <xr:revisionPtr revIDLastSave="0" documentId="8_{A0AC0F53-6BCB-47A3-A23E-9A0D6EF9A3FB}" xr6:coauthVersionLast="47" xr6:coauthVersionMax="47" xr10:uidLastSave="{00000000-0000-0000-0000-000000000000}"/>
  <workbookProtection workbookAlgorithmName="SHA-512" workbookHashValue="3pjv73Ul1sZP3HbICPmGnqO/TmZaNTeXF19A4ruxD7txHX6NGiau8eER5JrJYuVno0fpte/3VLpqPqkJhYkrcw==" workbookSaltValue="dYs4XOt6Lx0S/BQIAITZ7Q==" workbookSpinCount="100000" lockStructure="1"/>
  <bookViews>
    <workbookView xWindow="-120" yWindow="-120" windowWidth="20730" windowHeight="11160" firstSheet="2" activeTab="2" xr2:uid="{00000000-000D-0000-FFFF-FFFF00000000}"/>
  </bookViews>
  <sheets>
    <sheet name="Plan Estratégico Institucio (2)" sheetId="7" state="hidden" r:id="rId1"/>
    <sheet name="Plan Estratégico Institucio (3)" sheetId="8" state="hidden" r:id="rId2"/>
    <sheet name="Plan Estratégico Institucional" sheetId="1" r:id="rId3"/>
    <sheet name="Hoja2" sheetId="5" state="hidden" r:id="rId4"/>
    <sheet name="Hoja1" sheetId="4" state="hidden" r:id="rId5"/>
    <sheet name="OBJ ESTR" sheetId="2" r:id="rId6"/>
    <sheet name="Resumen PEI" sheetId="3" state="hidden" r:id="rId7"/>
  </sheets>
  <definedNames>
    <definedName name="_xlnm._FilterDatabase" localSheetId="0" hidden="1">'Plan Estratégico Institucio (2)'!$A$5:$AX$27</definedName>
    <definedName name="_xlnm._FilterDatabase" localSheetId="1" hidden="1">'Plan Estratégico Institucio (3)'!$A$4:$BC$16</definedName>
    <definedName name="_xlnm._FilterDatabase" localSheetId="2" hidden="1">'Plan Estratégico Institucional'!$A$4:$BC$23</definedName>
    <definedName name="_xlnm._FilterDatabase" localSheetId="6" hidden="1">'Resumen PEI'!$A$5:$BC$27</definedName>
    <definedName name="_xlnm.Print_Titles" localSheetId="6">'Resumen PEI'!$1:$7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16" i="8" l="1"/>
  <c r="AL16" i="8"/>
  <c r="AJ16" i="8"/>
  <c r="AH16" i="8"/>
  <c r="AN16" i="8" s="1"/>
  <c r="AG16" i="8"/>
  <c r="AD16" i="8"/>
  <c r="AB16" i="8"/>
  <c r="Z16" i="8"/>
  <c r="AF16" i="8" s="1"/>
  <c r="W16" i="8"/>
  <c r="V16" i="8"/>
  <c r="U16" i="8"/>
  <c r="T16" i="8"/>
  <c r="X16" i="8" s="1"/>
  <c r="S16" i="8"/>
  <c r="R16" i="8"/>
  <c r="O16" i="8"/>
  <c r="N16" i="8"/>
  <c r="M16" i="8"/>
  <c r="L16" i="8"/>
  <c r="K16" i="8"/>
  <c r="J16" i="8"/>
  <c r="AO15" i="8"/>
  <c r="AL15" i="8"/>
  <c r="AJ15" i="8"/>
  <c r="AH15" i="8"/>
  <c r="AG15" i="8"/>
  <c r="AD15" i="8"/>
  <c r="AB15" i="8"/>
  <c r="Z15" i="8"/>
  <c r="Y15" i="8"/>
  <c r="X15" i="8"/>
  <c r="Q15" i="8"/>
  <c r="P15" i="8"/>
  <c r="AO14" i="8"/>
  <c r="AL14" i="8"/>
  <c r="AJ14" i="8"/>
  <c r="AH14" i="8"/>
  <c r="AG14" i="8"/>
  <c r="AD14" i="8"/>
  <c r="AB14" i="8"/>
  <c r="Z14" i="8"/>
  <c r="AF14" i="8" s="1"/>
  <c r="W14" i="8"/>
  <c r="V14" i="8"/>
  <c r="U14" i="8"/>
  <c r="BA14" i="8" s="1"/>
  <c r="T14" i="8"/>
  <c r="S14" i="8"/>
  <c r="AY14" i="8" s="1"/>
  <c r="R14" i="8"/>
  <c r="O14" i="8"/>
  <c r="N14" i="8"/>
  <c r="M14" i="8"/>
  <c r="L14" i="8"/>
  <c r="K14" i="8"/>
  <c r="J14" i="8"/>
  <c r="AO13" i="8"/>
  <c r="AN13" i="8"/>
  <c r="AG13" i="8"/>
  <c r="AF13" i="8"/>
  <c r="Y13" i="8"/>
  <c r="X13" i="8"/>
  <c r="Q13" i="8"/>
  <c r="P13" i="8"/>
  <c r="AO12" i="8"/>
  <c r="AN12" i="8"/>
  <c r="AG12" i="8"/>
  <c r="AF12" i="8"/>
  <c r="Y12" i="8"/>
  <c r="X12" i="8"/>
  <c r="Q12" i="8"/>
  <c r="P12" i="8"/>
  <c r="AO11" i="8"/>
  <c r="AN11" i="8"/>
  <c r="AG11" i="8"/>
  <c r="AF11" i="8"/>
  <c r="Y11" i="8"/>
  <c r="X11" i="8"/>
  <c r="Q11" i="8"/>
  <c r="P11" i="8"/>
  <c r="AN10" i="8"/>
  <c r="AM10" i="8"/>
  <c r="AK10" i="8"/>
  <c r="AO10" i="8" s="1"/>
  <c r="AF10" i="8"/>
  <c r="AE10" i="8"/>
  <c r="AC10" i="8"/>
  <c r="Y10" i="8"/>
  <c r="X10" i="8"/>
  <c r="Q10" i="8"/>
  <c r="P10" i="8"/>
  <c r="AT9" i="8"/>
  <c r="AR9" i="8"/>
  <c r="AP9" i="8"/>
  <c r="AO9" i="8"/>
  <c r="AL9" i="8"/>
  <c r="AJ9" i="8"/>
  <c r="AH9" i="8"/>
  <c r="AG9" i="8"/>
  <c r="AD9" i="8"/>
  <c r="AB9" i="8"/>
  <c r="Z9" i="8"/>
  <c r="W9" i="8"/>
  <c r="V9" i="8"/>
  <c r="U9" i="8"/>
  <c r="T9" i="8"/>
  <c r="S9" i="8"/>
  <c r="R9" i="8"/>
  <c r="X9" i="8" s="1"/>
  <c r="O9" i="8"/>
  <c r="N9" i="8"/>
  <c r="M9" i="8"/>
  <c r="L9" i="8"/>
  <c r="K9" i="8"/>
  <c r="Q9" i="8" s="1"/>
  <c r="J9" i="8"/>
  <c r="AO8" i="8"/>
  <c r="AN8" i="8"/>
  <c r="AG8" i="8"/>
  <c r="AF8" i="8"/>
  <c r="Y8" i="8"/>
  <c r="X8" i="8"/>
  <c r="Q8" i="8"/>
  <c r="P8" i="8"/>
  <c r="AO7" i="8"/>
  <c r="AN7" i="8"/>
  <c r="AG7" i="8"/>
  <c r="AF7" i="8"/>
  <c r="Y7" i="8"/>
  <c r="X7" i="8"/>
  <c r="Q7" i="8"/>
  <c r="P7" i="8"/>
  <c r="AM17" i="1"/>
  <c r="AK17" i="1"/>
  <c r="AE17" i="1"/>
  <c r="AC17" i="1"/>
  <c r="W16" i="1"/>
  <c r="U16" i="1"/>
  <c r="M16" i="1"/>
  <c r="K16" i="1"/>
  <c r="AN11" i="1"/>
  <c r="AO11" i="1"/>
  <c r="AG11" i="1"/>
  <c r="AF11" i="1"/>
  <c r="Y11" i="1"/>
  <c r="X11" i="1"/>
  <c r="Q11" i="1"/>
  <c r="P11" i="1"/>
  <c r="AL23" i="1"/>
  <c r="AJ23" i="1"/>
  <c r="AH23" i="1"/>
  <c r="AD23" i="1"/>
  <c r="AB23" i="1"/>
  <c r="Z23" i="1"/>
  <c r="W23" i="1"/>
  <c r="V23" i="1"/>
  <c r="U23" i="1"/>
  <c r="T23" i="1"/>
  <c r="S23" i="1"/>
  <c r="R23" i="1"/>
  <c r="O23" i="1"/>
  <c r="N23" i="1"/>
  <c r="M23" i="1"/>
  <c r="L23" i="1"/>
  <c r="K23" i="1"/>
  <c r="J23" i="1"/>
  <c r="AL22" i="1"/>
  <c r="AJ22" i="1"/>
  <c r="AH22" i="1"/>
  <c r="AD22" i="1"/>
  <c r="AB22" i="1"/>
  <c r="Z22" i="1"/>
  <c r="AO21" i="1"/>
  <c r="AL21" i="1"/>
  <c r="AJ21" i="1"/>
  <c r="AH21" i="1"/>
  <c r="AN21" i="1" s="1"/>
  <c r="AD21" i="1"/>
  <c r="AB21" i="1"/>
  <c r="Z21" i="1"/>
  <c r="W21" i="1"/>
  <c r="V21" i="1"/>
  <c r="U21" i="1"/>
  <c r="T21" i="1"/>
  <c r="S21" i="1"/>
  <c r="R21" i="1"/>
  <c r="O21" i="1"/>
  <c r="N21" i="1"/>
  <c r="M21" i="1"/>
  <c r="L21" i="1"/>
  <c r="K21" i="1"/>
  <c r="J21" i="1"/>
  <c r="AT16" i="1"/>
  <c r="AR16" i="1"/>
  <c r="AP16" i="1"/>
  <c r="AO17" i="1"/>
  <c r="AN17" i="1"/>
  <c r="Y17" i="1"/>
  <c r="X17" i="1"/>
  <c r="AT13" i="1"/>
  <c r="AR13" i="1"/>
  <c r="AP13" i="1"/>
  <c r="AO13" i="1"/>
  <c r="AL13" i="1"/>
  <c r="AN13" i="1" s="1"/>
  <c r="AJ13" i="1"/>
  <c r="AH13" i="1"/>
  <c r="AD13" i="1"/>
  <c r="AB13" i="1"/>
  <c r="Z13" i="1"/>
  <c r="W13" i="1"/>
  <c r="V13" i="1"/>
  <c r="U13" i="1"/>
  <c r="T13" i="1"/>
  <c r="S13" i="1"/>
  <c r="R13" i="1"/>
  <c r="O13" i="1"/>
  <c r="N13" i="1"/>
  <c r="AT12" i="1"/>
  <c r="AR12" i="1"/>
  <c r="AP12" i="1"/>
  <c r="AH10" i="1"/>
  <c r="AD10" i="1"/>
  <c r="AB10" i="1"/>
  <c r="Z10" i="1"/>
  <c r="W10" i="1"/>
  <c r="V10" i="1"/>
  <c r="U10" i="1"/>
  <c r="T10" i="1"/>
  <c r="X10" i="1" s="1"/>
  <c r="AL9" i="1"/>
  <c r="AJ9" i="1"/>
  <c r="AH9" i="1"/>
  <c r="AD9" i="1"/>
  <c r="AB9" i="1"/>
  <c r="Z9" i="1"/>
  <c r="W9" i="1"/>
  <c r="V9" i="1"/>
  <c r="U9" i="1"/>
  <c r="T9" i="1"/>
  <c r="S9" i="1"/>
  <c r="R9" i="1"/>
  <c r="N9" i="1"/>
  <c r="P9" i="1" s="1"/>
  <c r="AL8" i="1"/>
  <c r="AJ8" i="1"/>
  <c r="AH8" i="1"/>
  <c r="AD8" i="1"/>
  <c r="AB8" i="1"/>
  <c r="Z8" i="1"/>
  <c r="X8" i="1"/>
  <c r="S16" i="1"/>
  <c r="O16" i="1"/>
  <c r="AL16" i="1"/>
  <c r="AJ16" i="1"/>
  <c r="AH16" i="1"/>
  <c r="AD16" i="1"/>
  <c r="AB16" i="1"/>
  <c r="Z16" i="1"/>
  <c r="V16" i="1"/>
  <c r="T16" i="1"/>
  <c r="R16" i="1"/>
  <c r="N16" i="1"/>
  <c r="L16" i="1"/>
  <c r="J16" i="1"/>
  <c r="AO7" i="1"/>
  <c r="AN7" i="1"/>
  <c r="AG7" i="1"/>
  <c r="AF7" i="1"/>
  <c r="Y21" i="1" l="1"/>
  <c r="AX15" i="8"/>
  <c r="Q16" i="8"/>
  <c r="AZ16" i="8" s="1"/>
  <c r="X21" i="1"/>
  <c r="Q14" i="8"/>
  <c r="P16" i="8"/>
  <c r="AV16" i="8" s="1"/>
  <c r="AV11" i="8"/>
  <c r="AV12" i="8"/>
  <c r="AV13" i="8"/>
  <c r="AZ11" i="8"/>
  <c r="AZ12" i="8"/>
  <c r="BA13" i="8"/>
  <c r="Y9" i="8"/>
  <c r="AG10" i="8"/>
  <c r="BA10" i="8" s="1"/>
  <c r="AZ14" i="8"/>
  <c r="P9" i="8"/>
  <c r="AY9" i="8" s="1"/>
  <c r="AF9" i="8"/>
  <c r="AN9" i="8"/>
  <c r="P14" i="8"/>
  <c r="AX14" i="8" s="1"/>
  <c r="AN14" i="8"/>
  <c r="AF15" i="8"/>
  <c r="AN15" i="8"/>
  <c r="BA15" i="8" s="1"/>
  <c r="Y16" i="8"/>
  <c r="AX13" i="8"/>
  <c r="AY7" i="8"/>
  <c r="AY8" i="8"/>
  <c r="AZ7" i="8"/>
  <c r="AZ8" i="8"/>
  <c r="BA7" i="8"/>
  <c r="BA8" i="8"/>
  <c r="AY10" i="8"/>
  <c r="AX10" i="8"/>
  <c r="AW9" i="8"/>
  <c r="AY16" i="8"/>
  <c r="AX16" i="8"/>
  <c r="AW16" i="8"/>
  <c r="AW7" i="8"/>
  <c r="AW8" i="8"/>
  <c r="AX11" i="8"/>
  <c r="AX12" i="8"/>
  <c r="AY13" i="8"/>
  <c r="AV7" i="8"/>
  <c r="AV8" i="8"/>
  <c r="AV10" i="8"/>
  <c r="AW11" i="8"/>
  <c r="BA11" i="8"/>
  <c r="AW12" i="8"/>
  <c r="BA12" i="8"/>
  <c r="Y14" i="8"/>
  <c r="AW14" i="8" s="1"/>
  <c r="AX7" i="8"/>
  <c r="AX8" i="8"/>
  <c r="AY11" i="8"/>
  <c r="AY12" i="8"/>
  <c r="AZ13" i="8"/>
  <c r="AW15" i="8"/>
  <c r="AW13" i="8"/>
  <c r="BB13" i="8" s="1"/>
  <c r="X14" i="8"/>
  <c r="P14" i="1"/>
  <c r="Q14" i="1"/>
  <c r="AX14" i="1" s="1"/>
  <c r="X14" i="1"/>
  <c r="Y14" i="1"/>
  <c r="AF14" i="1"/>
  <c r="AG14" i="1"/>
  <c r="AN14" i="1"/>
  <c r="AO14" i="1"/>
  <c r="AO18" i="1"/>
  <c r="AN18" i="1"/>
  <c r="AG18" i="1"/>
  <c r="AF18" i="1"/>
  <c r="Y18" i="1"/>
  <c r="X18" i="1"/>
  <c r="Q18" i="1"/>
  <c r="P18" i="1"/>
  <c r="X20" i="1"/>
  <c r="AF20" i="1"/>
  <c r="BB12" i="8" l="1"/>
  <c r="BB16" i="8"/>
  <c r="BD16" i="8" s="1"/>
  <c r="BA16" i="8"/>
  <c r="BA9" i="8"/>
  <c r="BB11" i="8"/>
  <c r="AZ10" i="8"/>
  <c r="AV15" i="8"/>
  <c r="BB15" i="8" s="1"/>
  <c r="BB8" i="8"/>
  <c r="BD7" i="8" s="1"/>
  <c r="AW10" i="8"/>
  <c r="BB10" i="8" s="1"/>
  <c r="AX9" i="8"/>
  <c r="AV9" i="8"/>
  <c r="BB9" i="8" s="1"/>
  <c r="AV14" i="8"/>
  <c r="BB14" i="8" s="1"/>
  <c r="BD14" i="8" s="1"/>
  <c r="AZ9" i="8"/>
  <c r="BD11" i="8"/>
  <c r="BB7" i="8"/>
  <c r="AW11" i="1"/>
  <c r="AV11" i="1"/>
  <c r="AV14" i="1"/>
  <c r="AV18" i="1"/>
  <c r="AW18" i="1"/>
  <c r="AW14" i="1"/>
  <c r="AZ11" i="1"/>
  <c r="K8" i="7"/>
  <c r="L8" i="7"/>
  <c r="S8" i="7"/>
  <c r="T8" i="7"/>
  <c r="K9" i="7"/>
  <c r="L9" i="7"/>
  <c r="S9" i="7"/>
  <c r="T9" i="7"/>
  <c r="K10" i="7"/>
  <c r="AS10" i="7" s="1"/>
  <c r="L10" i="7"/>
  <c r="S10" i="7"/>
  <c r="T10" i="7"/>
  <c r="K11" i="7"/>
  <c r="AS11" i="7" s="1"/>
  <c r="L11" i="7"/>
  <c r="S11" i="7"/>
  <c r="T11" i="7"/>
  <c r="K12" i="7"/>
  <c r="L12" i="7"/>
  <c r="S12" i="7"/>
  <c r="T12" i="7"/>
  <c r="K13" i="7"/>
  <c r="L13" i="7"/>
  <c r="S13" i="7"/>
  <c r="T13" i="7"/>
  <c r="K14" i="7"/>
  <c r="L14" i="7"/>
  <c r="S14" i="7"/>
  <c r="T14" i="7"/>
  <c r="K15" i="7"/>
  <c r="L15" i="7"/>
  <c r="S15" i="7"/>
  <c r="T15" i="7"/>
  <c r="K16" i="7"/>
  <c r="L16" i="7"/>
  <c r="S16" i="7"/>
  <c r="T16" i="7"/>
  <c r="K17" i="7"/>
  <c r="L17" i="7"/>
  <c r="S17" i="7"/>
  <c r="T17" i="7"/>
  <c r="K18" i="7"/>
  <c r="L18" i="7"/>
  <c r="S18" i="7"/>
  <c r="T18" i="7"/>
  <c r="E19" i="7"/>
  <c r="F19" i="7"/>
  <c r="G19" i="7"/>
  <c r="H19" i="7"/>
  <c r="L19" i="7" s="1"/>
  <c r="I19" i="7"/>
  <c r="J19" i="7"/>
  <c r="M19" i="7"/>
  <c r="S19" i="7" s="1"/>
  <c r="N19" i="7"/>
  <c r="O19" i="7"/>
  <c r="P19" i="7"/>
  <c r="Q19" i="7"/>
  <c r="R19" i="7"/>
  <c r="U19" i="7"/>
  <c r="W19" i="7"/>
  <c r="Y19" i="7"/>
  <c r="K20" i="7"/>
  <c r="L20" i="7"/>
  <c r="S20" i="7"/>
  <c r="T20" i="7"/>
  <c r="K21" i="7"/>
  <c r="AS21" i="7" s="1"/>
  <c r="L21" i="7"/>
  <c r="S21" i="7"/>
  <c r="T21" i="7"/>
  <c r="K22" i="7"/>
  <c r="L22" i="7"/>
  <c r="S22" i="7"/>
  <c r="T22" i="7"/>
  <c r="K23" i="7"/>
  <c r="AS23" i="7" s="1"/>
  <c r="L23" i="7"/>
  <c r="S23" i="7"/>
  <c r="T23" i="7"/>
  <c r="K24" i="7"/>
  <c r="L24" i="7"/>
  <c r="S24" i="7"/>
  <c r="T24" i="7"/>
  <c r="K25" i="7"/>
  <c r="S25" i="7"/>
  <c r="T25" i="7"/>
  <c r="K26" i="7"/>
  <c r="L26" i="7"/>
  <c r="S26" i="7"/>
  <c r="T26" i="7"/>
  <c r="K27" i="7"/>
  <c r="L27" i="7"/>
  <c r="S27" i="7"/>
  <c r="T27" i="7"/>
  <c r="AJ27" i="7"/>
  <c r="AI27" i="7"/>
  <c r="AB27" i="7"/>
  <c r="AA27" i="7"/>
  <c r="AJ26" i="7"/>
  <c r="AI26" i="7"/>
  <c r="AB26" i="7"/>
  <c r="AA26" i="7"/>
  <c r="AJ25" i="7"/>
  <c r="AI25" i="7"/>
  <c r="AB25" i="7"/>
  <c r="AA25" i="7"/>
  <c r="AJ24" i="7"/>
  <c r="AI24" i="7"/>
  <c r="AB24" i="7"/>
  <c r="AA24" i="7"/>
  <c r="AW23" i="7"/>
  <c r="AV23" i="7"/>
  <c r="AU23" i="7"/>
  <c r="AT23" i="7"/>
  <c r="AJ23" i="7"/>
  <c r="AI23" i="7"/>
  <c r="AB23" i="7"/>
  <c r="AA23" i="7"/>
  <c r="AJ22" i="7"/>
  <c r="AI22" i="7"/>
  <c r="AB22" i="7"/>
  <c r="AA22" i="7"/>
  <c r="AJ21" i="7"/>
  <c r="AI21" i="7"/>
  <c r="AB21" i="7"/>
  <c r="AA21" i="7"/>
  <c r="AJ20" i="7"/>
  <c r="AI20" i="7"/>
  <c r="AB20" i="7"/>
  <c r="AA20" i="7"/>
  <c r="AJ19" i="7"/>
  <c r="AG19" i="7"/>
  <c r="AE19" i="7"/>
  <c r="AC19" i="7"/>
  <c r="AB19" i="7"/>
  <c r="AJ18" i="7"/>
  <c r="AI18" i="7"/>
  <c r="AB18" i="7"/>
  <c r="AA18" i="7"/>
  <c r="AJ17" i="7"/>
  <c r="AI17" i="7"/>
  <c r="AB17" i="7"/>
  <c r="AA17" i="7"/>
  <c r="AJ16" i="7"/>
  <c r="AI16" i="7"/>
  <c r="AB16" i="7"/>
  <c r="AA16" i="7"/>
  <c r="AJ15" i="7"/>
  <c r="AI15" i="7"/>
  <c r="AB15" i="7"/>
  <c r="AA15" i="7"/>
  <c r="AJ14" i="7"/>
  <c r="AI14" i="7"/>
  <c r="AB14" i="7"/>
  <c r="AA14" i="7"/>
  <c r="AJ13" i="7"/>
  <c r="AI13" i="7"/>
  <c r="AB13" i="7"/>
  <c r="AA13" i="7"/>
  <c r="AJ12" i="7"/>
  <c r="AI12" i="7"/>
  <c r="AB12" i="7"/>
  <c r="AA12" i="7"/>
  <c r="AJ11" i="7"/>
  <c r="AI11" i="7"/>
  <c r="AB11" i="7"/>
  <c r="AA11" i="7"/>
  <c r="AJ10" i="7"/>
  <c r="AI10" i="7"/>
  <c r="AB10" i="7"/>
  <c r="AA10" i="7"/>
  <c r="AJ9" i="7"/>
  <c r="AI9" i="7"/>
  <c r="AB9" i="7"/>
  <c r="AA9" i="7"/>
  <c r="AJ8" i="7"/>
  <c r="AI8" i="7"/>
  <c r="AB8" i="7"/>
  <c r="AA8" i="7"/>
  <c r="T19" i="7" l="1"/>
  <c r="AS27" i="7"/>
  <c r="K19" i="7"/>
  <c r="BD9" i="8"/>
  <c r="BB11" i="1"/>
  <c r="AR13" i="7"/>
  <c r="AQ26" i="7"/>
  <c r="AS20" i="7"/>
  <c r="BB14" i="1"/>
  <c r="BB18" i="1"/>
  <c r="AQ14" i="7"/>
  <c r="AQ25" i="7"/>
  <c r="AV24" i="7"/>
  <c r="AR25" i="7"/>
  <c r="AU15" i="7"/>
  <c r="AQ15" i="7"/>
  <c r="AS14" i="7"/>
  <c r="AV10" i="7"/>
  <c r="AT10" i="7"/>
  <c r="AU11" i="7"/>
  <c r="AU14" i="7"/>
  <c r="AS15" i="7"/>
  <c r="AT17" i="7"/>
  <c r="AT20" i="7"/>
  <c r="AT21" i="7"/>
  <c r="AV26" i="7"/>
  <c r="AV27" i="7"/>
  <c r="AQ11" i="7"/>
  <c r="AQ16" i="7"/>
  <c r="AQ18" i="7"/>
  <c r="AA19" i="7"/>
  <c r="AI19" i="7"/>
  <c r="AQ19" i="7" s="1"/>
  <c r="AU20" i="7"/>
  <c r="AU21" i="7"/>
  <c r="AQ22" i="7"/>
  <c r="AQ23" i="7"/>
  <c r="AV25" i="7"/>
  <c r="AU12" i="7"/>
  <c r="AQ13" i="7"/>
  <c r="AT18" i="7"/>
  <c r="AU19" i="7"/>
  <c r="AT22" i="7"/>
  <c r="AR23" i="7"/>
  <c r="AQ24" i="7"/>
  <c r="AS24" i="7"/>
  <c r="AS25" i="7"/>
  <c r="AT27" i="7"/>
  <c r="AS16" i="7"/>
  <c r="AU16" i="7"/>
  <c r="AU9" i="7"/>
  <c r="AT9" i="7"/>
  <c r="AS9" i="7"/>
  <c r="AQ12" i="7"/>
  <c r="AS12" i="7"/>
  <c r="AW13" i="7"/>
  <c r="AU17" i="7"/>
  <c r="AQ17" i="7"/>
  <c r="AU8" i="7"/>
  <c r="AT8" i="7"/>
  <c r="AS8" i="7"/>
  <c r="AV8" i="7"/>
  <c r="AV9" i="7"/>
  <c r="AU10" i="7"/>
  <c r="AQ8" i="7"/>
  <c r="AR8" i="7"/>
  <c r="AQ9" i="7"/>
  <c r="AR9" i="7"/>
  <c r="AQ10" i="7"/>
  <c r="AV11" i="7"/>
  <c r="AT11" i="7"/>
  <c r="AT12" i="7"/>
  <c r="AT13" i="7"/>
  <c r="AS13" i="7"/>
  <c r="AU13" i="7"/>
  <c r="AV13" i="7"/>
  <c r="AV15" i="7"/>
  <c r="AT15" i="7"/>
  <c r="AT16" i="7"/>
  <c r="AS17" i="7"/>
  <c r="AR19" i="7"/>
  <c r="AR14" i="7"/>
  <c r="AW14" i="7" s="1"/>
  <c r="AV14" i="7"/>
  <c r="AU18" i="7"/>
  <c r="AU22" i="7"/>
  <c r="AR24" i="7"/>
  <c r="AS26" i="7"/>
  <c r="AR27" i="7"/>
  <c r="AR18" i="7"/>
  <c r="AV18" i="7"/>
  <c r="AQ20" i="7"/>
  <c r="AQ21" i="7"/>
  <c r="AR22" i="7"/>
  <c r="AW22" i="7" s="1"/>
  <c r="AV22" i="7"/>
  <c r="AR26" i="7"/>
  <c r="AW26" i="7" s="1"/>
  <c r="AQ27" i="7"/>
  <c r="AU27" i="7"/>
  <c r="AR12" i="7"/>
  <c r="AV12" i="7"/>
  <c r="AT14" i="7"/>
  <c r="AR16" i="7"/>
  <c r="AV16" i="7"/>
  <c r="AR17" i="7"/>
  <c r="AV17" i="7"/>
  <c r="AS18" i="7"/>
  <c r="AR20" i="7"/>
  <c r="AV20" i="7"/>
  <c r="AR21" i="7"/>
  <c r="AW21" i="7" s="1"/>
  <c r="AV21" i="7"/>
  <c r="AS22" i="7"/>
  <c r="AR10" i="7"/>
  <c r="AR11" i="7"/>
  <c r="AW11" i="7" s="1"/>
  <c r="AR15" i="7"/>
  <c r="AW15" i="7" s="1"/>
  <c r="AV19" i="7" l="1"/>
  <c r="AW25" i="7"/>
  <c r="AW16" i="7"/>
  <c r="AW18" i="7"/>
  <c r="AW20" i="7"/>
  <c r="AY20" i="7" s="1"/>
  <c r="AW12" i="7"/>
  <c r="AW24" i="7"/>
  <c r="AY23" i="7" s="1"/>
  <c r="AW8" i="7"/>
  <c r="AW19" i="7"/>
  <c r="AS19" i="7"/>
  <c r="AT19" i="7"/>
  <c r="AW10" i="7"/>
  <c r="AY10" i="7" s="1"/>
  <c r="AW17" i="7"/>
  <c r="AY16" i="7" s="1"/>
  <c r="AW27" i="7"/>
  <c r="AW9" i="7"/>
  <c r="AY18" i="7" l="1"/>
  <c r="AY8" i="7"/>
  <c r="X22" i="1"/>
  <c r="AY21" i="1"/>
  <c r="AZ21" i="1"/>
  <c r="BA21" i="1"/>
  <c r="AG21" i="1"/>
  <c r="AF21" i="1"/>
  <c r="Q21" i="1"/>
  <c r="P21" i="1"/>
  <c r="AV21" i="1" l="1"/>
  <c r="AW21" i="1"/>
  <c r="AX21" i="1"/>
  <c r="BB21" i="1" l="1"/>
  <c r="BD21" i="1" s="1"/>
  <c r="BB3" i="4" l="1"/>
  <c r="AO3" i="4"/>
  <c r="AN3" i="4"/>
  <c r="AG3" i="4"/>
  <c r="AF3" i="4"/>
  <c r="Y3" i="4"/>
  <c r="X3" i="4"/>
  <c r="Q3" i="4"/>
  <c r="P3" i="4"/>
  <c r="AO2" i="4"/>
  <c r="AN2" i="4"/>
  <c r="AG2" i="4"/>
  <c r="AF2" i="4"/>
  <c r="Y2" i="4"/>
  <c r="X2" i="4"/>
  <c r="Q2" i="4"/>
  <c r="P2" i="4"/>
  <c r="AO27" i="3"/>
  <c r="AN27" i="3"/>
  <c r="AG27" i="3"/>
  <c r="AF27" i="3"/>
  <c r="Y27" i="3"/>
  <c r="X27" i="3"/>
  <c r="Q27" i="3"/>
  <c r="P27" i="3"/>
  <c r="AO26" i="3"/>
  <c r="AN26" i="3"/>
  <c r="AG26" i="3"/>
  <c r="AF26" i="3"/>
  <c r="Y26" i="3"/>
  <c r="X26" i="3"/>
  <c r="Q26" i="3"/>
  <c r="P26" i="3"/>
  <c r="AO25" i="3"/>
  <c r="AN25" i="3"/>
  <c r="AG25" i="3"/>
  <c r="AF25" i="3"/>
  <c r="Y25" i="3"/>
  <c r="X25" i="3"/>
  <c r="Q25" i="3"/>
  <c r="P25" i="3"/>
  <c r="AO24" i="3"/>
  <c r="AN24" i="3"/>
  <c r="AG24" i="3"/>
  <c r="AF24" i="3"/>
  <c r="Y24" i="3"/>
  <c r="X24" i="3"/>
  <c r="Q24" i="3"/>
  <c r="P24" i="3"/>
  <c r="BB23" i="3"/>
  <c r="AO23" i="3"/>
  <c r="AN23" i="3"/>
  <c r="AG23" i="3"/>
  <c r="AF23" i="3"/>
  <c r="Y23" i="3"/>
  <c r="X23" i="3"/>
  <c r="Q23" i="3"/>
  <c r="P23" i="3"/>
  <c r="AO22" i="3"/>
  <c r="AN22" i="3"/>
  <c r="AG22" i="3"/>
  <c r="AF22" i="3"/>
  <c r="Y22" i="3"/>
  <c r="X22" i="3"/>
  <c r="Q22" i="3"/>
  <c r="P22" i="3"/>
  <c r="AO21" i="3"/>
  <c r="AN21" i="3"/>
  <c r="AG21" i="3"/>
  <c r="AF21" i="3"/>
  <c r="Y21" i="3"/>
  <c r="X21" i="3"/>
  <c r="Q21" i="3"/>
  <c r="P21" i="3"/>
  <c r="AO20" i="3"/>
  <c r="AN20" i="3"/>
  <c r="AG20" i="3"/>
  <c r="AF20" i="3"/>
  <c r="Y20" i="3"/>
  <c r="X20" i="3"/>
  <c r="Q20" i="3"/>
  <c r="P20" i="3"/>
  <c r="AO19" i="3"/>
  <c r="AL19" i="3"/>
  <c r="AJ19" i="3"/>
  <c r="AH19" i="3"/>
  <c r="AG19" i="3"/>
  <c r="AD19" i="3"/>
  <c r="AB19" i="3"/>
  <c r="Z19" i="3"/>
  <c r="V19" i="3"/>
  <c r="T19" i="3"/>
  <c r="S19" i="3"/>
  <c r="Y19" i="3" s="1"/>
  <c r="R19" i="3"/>
  <c r="O19" i="3"/>
  <c r="N19" i="3"/>
  <c r="M19" i="3"/>
  <c r="L19" i="3"/>
  <c r="K19" i="3"/>
  <c r="J19" i="3"/>
  <c r="AO18" i="3"/>
  <c r="AN18" i="3"/>
  <c r="AG18" i="3"/>
  <c r="AF18" i="3"/>
  <c r="Y18" i="3"/>
  <c r="X18" i="3"/>
  <c r="Q18" i="3"/>
  <c r="P18" i="3"/>
  <c r="AO17" i="3"/>
  <c r="AN17" i="3"/>
  <c r="AG17" i="3"/>
  <c r="AF17" i="3"/>
  <c r="Y17" i="3"/>
  <c r="X17" i="3"/>
  <c r="Q17" i="3"/>
  <c r="P17" i="3"/>
  <c r="AO16" i="3"/>
  <c r="AN16" i="3"/>
  <c r="AG16" i="3"/>
  <c r="AF16" i="3"/>
  <c r="Y16" i="3"/>
  <c r="X16" i="3"/>
  <c r="Q16" i="3"/>
  <c r="P16" i="3"/>
  <c r="AO15" i="3"/>
  <c r="AN15" i="3"/>
  <c r="AG15" i="3"/>
  <c r="AF15" i="3"/>
  <c r="Y15" i="3"/>
  <c r="X15" i="3"/>
  <c r="Q15" i="3"/>
  <c r="P15" i="3"/>
  <c r="AO14" i="3"/>
  <c r="AN14" i="3"/>
  <c r="AG14" i="3"/>
  <c r="AF14" i="3"/>
  <c r="Y14" i="3"/>
  <c r="X14" i="3"/>
  <c r="Q14" i="3"/>
  <c r="P14" i="3"/>
  <c r="AO13" i="3"/>
  <c r="AN13" i="3"/>
  <c r="AG13" i="3"/>
  <c r="AF13" i="3"/>
  <c r="Y13" i="3"/>
  <c r="X13" i="3"/>
  <c r="Q13" i="3"/>
  <c r="P13" i="3"/>
  <c r="AO12" i="3"/>
  <c r="AN12" i="3"/>
  <c r="AG12" i="3"/>
  <c r="AF12" i="3"/>
  <c r="Y12" i="3"/>
  <c r="X12" i="3"/>
  <c r="Q12" i="3"/>
  <c r="P12" i="3"/>
  <c r="AO11" i="3"/>
  <c r="AN11" i="3"/>
  <c r="AG11" i="3"/>
  <c r="AF11" i="3"/>
  <c r="Y11" i="3"/>
  <c r="X11" i="3"/>
  <c r="Q11" i="3"/>
  <c r="P11" i="3"/>
  <c r="AO10" i="3"/>
  <c r="AN10" i="3"/>
  <c r="AG10" i="3"/>
  <c r="AF10" i="3"/>
  <c r="Y10" i="3"/>
  <c r="X10" i="3"/>
  <c r="Q10" i="3"/>
  <c r="AW10" i="3" s="1"/>
  <c r="P10" i="3"/>
  <c r="AO9" i="3"/>
  <c r="AN9" i="3"/>
  <c r="AG9" i="3"/>
  <c r="AF9" i="3"/>
  <c r="Y9" i="3"/>
  <c r="X9" i="3"/>
  <c r="Q9" i="3"/>
  <c r="P9" i="3"/>
  <c r="AO8" i="3"/>
  <c r="AN8" i="3"/>
  <c r="AG8" i="3"/>
  <c r="AF8" i="3"/>
  <c r="Y8" i="3"/>
  <c r="X8" i="3"/>
  <c r="Q8" i="3"/>
  <c r="P8" i="3"/>
  <c r="AX23" i="3" l="1"/>
  <c r="AV25" i="3"/>
  <c r="AV2" i="4"/>
  <c r="AV9" i="3"/>
  <c r="AV10" i="3"/>
  <c r="BB10" i="3" s="1"/>
  <c r="AV15" i="3"/>
  <c r="AV16" i="3"/>
  <c r="AV18" i="3"/>
  <c r="P19" i="3"/>
  <c r="AW26" i="3"/>
  <c r="AX3" i="4"/>
  <c r="AW21" i="3"/>
  <c r="AZ2" i="4"/>
  <c r="BA8" i="3"/>
  <c r="AV27" i="3"/>
  <c r="AY3" i="4"/>
  <c r="AZ3" i="4"/>
  <c r="BA3" i="4"/>
  <c r="AW2" i="4"/>
  <c r="BB2" i="4" s="1"/>
  <c r="BA2" i="4"/>
  <c r="AX2" i="4"/>
  <c r="AY2" i="4"/>
  <c r="AZ27" i="3"/>
  <c r="AW13" i="3"/>
  <c r="BA14" i="3"/>
  <c r="AW18" i="3"/>
  <c r="Q19" i="3"/>
  <c r="AX25" i="3"/>
  <c r="X19" i="3"/>
  <c r="AY18" i="3"/>
  <c r="AW20" i="3"/>
  <c r="AY27" i="3"/>
  <c r="AX16" i="3"/>
  <c r="AZ20" i="3"/>
  <c r="BA9" i="3"/>
  <c r="BA10" i="3"/>
  <c r="AX10" i="3"/>
  <c r="AY12" i="3"/>
  <c r="AY15" i="3"/>
  <c r="BA16" i="3"/>
  <c r="AZ17" i="3"/>
  <c r="BA21" i="3"/>
  <c r="AX21" i="3"/>
  <c r="AV26" i="3"/>
  <c r="AY8" i="3"/>
  <c r="AV11" i="3"/>
  <c r="AV12" i="3"/>
  <c r="AX12" i="3"/>
  <c r="AY14" i="3"/>
  <c r="BA17" i="3"/>
  <c r="BA18" i="3"/>
  <c r="AX18" i="3"/>
  <c r="AV21" i="3"/>
  <c r="AV22" i="3"/>
  <c r="AY22" i="3"/>
  <c r="AZ23" i="3"/>
  <c r="AW24" i="3"/>
  <c r="BA25" i="3"/>
  <c r="AY25" i="3"/>
  <c r="BA26" i="3"/>
  <c r="AV8" i="3"/>
  <c r="AX8" i="3"/>
  <c r="AZ10" i="3"/>
  <c r="AX11" i="3"/>
  <c r="BA12" i="3"/>
  <c r="AZ13" i="3"/>
  <c r="AV14" i="3"/>
  <c r="AX14" i="3"/>
  <c r="AY16" i="3"/>
  <c r="AF19" i="3"/>
  <c r="AN19" i="3"/>
  <c r="AV20" i="3"/>
  <c r="AY20" i="3"/>
  <c r="AY21" i="3"/>
  <c r="BA22" i="3"/>
  <c r="AZ22" i="3"/>
  <c r="AV24" i="3"/>
  <c r="AX27" i="3"/>
  <c r="AW8" i="3"/>
  <c r="AZ11" i="3"/>
  <c r="BA24" i="3"/>
  <c r="BA11" i="3"/>
  <c r="BA13" i="3"/>
  <c r="BA15" i="3"/>
  <c r="AZ8" i="3"/>
  <c r="AW9" i="3"/>
  <c r="AZ12" i="3"/>
  <c r="AZ14" i="3"/>
  <c r="AW15" i="3"/>
  <c r="AZ16" i="3"/>
  <c r="AW17" i="3"/>
  <c r="AZ18" i="3"/>
  <c r="BA23" i="3"/>
  <c r="AX24" i="3"/>
  <c r="AX26" i="3"/>
  <c r="BA27" i="3"/>
  <c r="AX9" i="3"/>
  <c r="AX13" i="3"/>
  <c r="AX15" i="3"/>
  <c r="AX17" i="3"/>
  <c r="AZ21" i="3"/>
  <c r="AW22" i="3"/>
  <c r="AY24" i="3"/>
  <c r="AY26" i="3"/>
  <c r="AY9" i="3"/>
  <c r="AY11" i="3"/>
  <c r="AY13" i="3"/>
  <c r="AY17" i="3"/>
  <c r="AX20" i="3"/>
  <c r="AX22" i="3"/>
  <c r="AZ24" i="3"/>
  <c r="AW25" i="3"/>
  <c r="BB25" i="3" s="1"/>
  <c r="AZ26" i="3"/>
  <c r="AW27" i="3"/>
  <c r="AZ9" i="3"/>
  <c r="AW16" i="3"/>
  <c r="BB16" i="3" s="1"/>
  <c r="AY23" i="3"/>
  <c r="AW12" i="3"/>
  <c r="AW14" i="3"/>
  <c r="AZ15" i="3"/>
  <c r="AY10" i="3"/>
  <c r="AV13" i="3"/>
  <c r="AV17" i="3"/>
  <c r="BA20" i="3"/>
  <c r="AZ25" i="3"/>
  <c r="AW11" i="3"/>
  <c r="BB13" i="3" l="1"/>
  <c r="BB9" i="3"/>
  <c r="BB18" i="3"/>
  <c r="BB21" i="3"/>
  <c r="BB11" i="3"/>
  <c r="BB22" i="3"/>
  <c r="BB26" i="3"/>
  <c r="BB15" i="3"/>
  <c r="AY19" i="3"/>
  <c r="AZ19" i="3"/>
  <c r="AW19" i="3"/>
  <c r="BB14" i="3"/>
  <c r="AX19" i="3"/>
  <c r="BB12" i="3"/>
  <c r="BB27" i="3"/>
  <c r="BB20" i="3"/>
  <c r="BB24" i="3"/>
  <c r="BA19" i="3"/>
  <c r="AV19" i="3"/>
  <c r="BB19" i="3" s="1"/>
  <c r="BB17" i="3"/>
  <c r="BB8" i="3"/>
  <c r="Y7" i="1"/>
  <c r="X7" i="1"/>
  <c r="Q7" i="1"/>
  <c r="AW7" i="1" s="1"/>
  <c r="P7" i="1"/>
  <c r="AZ7" i="1" l="1"/>
  <c r="AV7" i="1"/>
  <c r="BB7" i="1" s="1"/>
  <c r="AY7" i="1"/>
  <c r="BA7" i="1"/>
  <c r="AX7" i="1"/>
  <c r="AN9" i="1" l="1"/>
  <c r="AO9" i="1"/>
  <c r="AN10" i="1"/>
  <c r="AO10" i="1"/>
  <c r="AG9" i="1"/>
  <c r="AG10" i="1"/>
  <c r="AF9" i="1"/>
  <c r="AF10" i="1"/>
  <c r="Y9" i="1"/>
  <c r="Y10" i="1"/>
  <c r="X9" i="1"/>
  <c r="AN8" i="1" l="1"/>
  <c r="AF8" i="1"/>
  <c r="Q9" i="1"/>
  <c r="AO8" i="1"/>
  <c r="AG8" i="1"/>
  <c r="Y8" i="1"/>
  <c r="P8" i="1"/>
  <c r="Q8" i="1"/>
  <c r="AX8" i="1" s="1"/>
  <c r="AV8" i="1" l="1"/>
  <c r="AX9" i="1"/>
  <c r="AY8" i="1"/>
  <c r="P10" i="1"/>
  <c r="Q10" i="1"/>
  <c r="P12" i="1"/>
  <c r="Q12" i="1"/>
  <c r="P13" i="1"/>
  <c r="Q13" i="1"/>
  <c r="P15" i="1"/>
  <c r="Q15" i="1"/>
  <c r="P16" i="1"/>
  <c r="Q16" i="1"/>
  <c r="P17" i="1"/>
  <c r="Q17" i="1"/>
  <c r="AX18" i="1"/>
  <c r="P19" i="1"/>
  <c r="Q19" i="1"/>
  <c r="P20" i="1"/>
  <c r="Q20" i="1"/>
  <c r="AX20" i="1" s="1"/>
  <c r="P22" i="1"/>
  <c r="Q22" i="1"/>
  <c r="X12" i="1"/>
  <c r="Y12" i="1"/>
  <c r="X13" i="1"/>
  <c r="Y13" i="1"/>
  <c r="X15" i="1"/>
  <c r="Y15" i="1"/>
  <c r="X16" i="1"/>
  <c r="Y16" i="1"/>
  <c r="X19" i="1"/>
  <c r="Y19" i="1"/>
  <c r="Y20" i="1"/>
  <c r="Y22" i="1"/>
  <c r="AF12" i="1"/>
  <c r="AG12" i="1"/>
  <c r="AF13" i="1"/>
  <c r="AG13" i="1"/>
  <c r="AF15" i="1"/>
  <c r="AG15" i="1"/>
  <c r="AF16" i="1"/>
  <c r="AG16" i="1"/>
  <c r="AF17" i="1"/>
  <c r="AG17" i="1"/>
  <c r="AF19" i="1"/>
  <c r="AG19" i="1"/>
  <c r="AG20" i="1"/>
  <c r="AG22" i="1"/>
  <c r="AG23" i="1"/>
  <c r="AN12" i="1"/>
  <c r="AO12" i="1"/>
  <c r="AN15" i="1"/>
  <c r="AO15" i="1"/>
  <c r="AN16" i="1"/>
  <c r="AO16" i="1"/>
  <c r="AN19" i="1"/>
  <c r="AO19" i="1"/>
  <c r="AN20" i="1"/>
  <c r="AO20" i="1"/>
  <c r="AO22" i="1"/>
  <c r="AO23" i="1"/>
  <c r="AV16" i="1" l="1"/>
  <c r="AX12" i="1"/>
  <c r="AV20" i="1"/>
  <c r="AY19" i="1"/>
  <c r="AW19" i="1"/>
  <c r="AV19" i="1"/>
  <c r="AX16" i="1"/>
  <c r="AW16" i="1"/>
  <c r="BB16" i="1" s="1"/>
  <c r="AX10" i="1"/>
  <c r="AW10" i="1"/>
  <c r="AX11" i="1"/>
  <c r="AW22" i="1"/>
  <c r="AX22" i="1"/>
  <c r="AX19" i="1"/>
  <c r="AX17" i="1"/>
  <c r="AX15" i="1"/>
  <c r="AX13" i="1"/>
  <c r="AW20" i="1"/>
  <c r="BB20" i="1" s="1"/>
  <c r="AV17" i="1"/>
  <c r="AN22" i="1"/>
  <c r="Y23" i="1"/>
  <c r="AN23" i="1"/>
  <c r="X23" i="1"/>
  <c r="AV12" i="1"/>
  <c r="AW12" i="1"/>
  <c r="AY12" i="1"/>
  <c r="AZ12" i="1"/>
  <c r="BA12" i="1"/>
  <c r="AV13" i="1"/>
  <c r="AW13" i="1"/>
  <c r="AY13" i="1"/>
  <c r="AZ13" i="1"/>
  <c r="BA13" i="1"/>
  <c r="AY14" i="1"/>
  <c r="AZ14" i="1"/>
  <c r="BA14" i="1"/>
  <c r="AV15" i="1"/>
  <c r="AW15" i="1"/>
  <c r="BB15" i="1" s="1"/>
  <c r="BD14" i="1" s="1"/>
  <c r="AY15" i="1"/>
  <c r="AZ15" i="1"/>
  <c r="BA15" i="1"/>
  <c r="AY16" i="1"/>
  <c r="AZ16" i="1"/>
  <c r="BA16" i="1"/>
  <c r="AW17" i="1"/>
  <c r="AY17" i="1"/>
  <c r="AZ17" i="1"/>
  <c r="BA17" i="1"/>
  <c r="AY18" i="1"/>
  <c r="AZ18" i="1"/>
  <c r="BA18" i="1"/>
  <c r="AZ19" i="1"/>
  <c r="BA19" i="1"/>
  <c r="AY20" i="1"/>
  <c r="AZ20" i="1"/>
  <c r="BA20" i="1"/>
  <c r="BB17" i="1" l="1"/>
  <c r="BD16" i="1" s="1"/>
  <c r="BB13" i="1"/>
  <c r="BB12" i="1"/>
  <c r="BB19" i="1"/>
  <c r="BD18" i="1" s="1"/>
  <c r="P23" i="1"/>
  <c r="AF23" i="1"/>
  <c r="Q23" i="1"/>
  <c r="AW23" i="1" s="1"/>
  <c r="AF22" i="1"/>
  <c r="AV22" i="1" s="1"/>
  <c r="BB22" i="1" l="1"/>
  <c r="BA22" i="1"/>
  <c r="AX23" i="1"/>
  <c r="BA23" i="1"/>
  <c r="AV23" i="1"/>
  <c r="BB23" i="1" s="1"/>
  <c r="BD23" i="1" s="1"/>
  <c r="AZ23" i="1"/>
  <c r="AY23" i="1"/>
  <c r="AZ8" i="1"/>
  <c r="AV9" i="1"/>
  <c r="AY10" i="1"/>
  <c r="AY11" i="1"/>
  <c r="BA9" i="1"/>
  <c r="AV10" i="1"/>
  <c r="BB10" i="1" s="1"/>
  <c r="AW9" i="1"/>
  <c r="AW8" i="1"/>
  <c r="BB8" i="1" s="1"/>
  <c r="AZ10" i="1"/>
  <c r="AZ9" i="1"/>
  <c r="AY9" i="1"/>
  <c r="BA10" i="1"/>
  <c r="BA8" i="1"/>
  <c r="BB9" i="1" l="1"/>
  <c r="BD8" i="1" s="1"/>
  <c r="BA11" i="1"/>
  <c r="BD7" i="1"/>
</calcChain>
</file>

<file path=xl/sharedStrings.xml><?xml version="1.0" encoding="utf-8"?>
<sst xmlns="http://schemas.openxmlformats.org/spreadsheetml/2006/main" count="739" uniqueCount="232">
  <si>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</si>
  <si>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</si>
  <si>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4to Trim</t>
  </si>
  <si>
    <t>3er Trim</t>
  </si>
  <si>
    <t>2do Trim</t>
  </si>
  <si>
    <t>1er Trim</t>
  </si>
  <si>
    <t>E</t>
  </si>
  <si>
    <t>P</t>
  </si>
  <si>
    <t>Ejecución Anual</t>
  </si>
  <si>
    <t>Ejecución Acumulada</t>
  </si>
  <si>
    <t>4TO TRIM</t>
  </si>
  <si>
    <t>3ER TRIM</t>
  </si>
  <si>
    <t>2DO TRIM</t>
  </si>
  <si>
    <t>1ER TRIM</t>
  </si>
  <si>
    <t>Producto</t>
  </si>
  <si>
    <t>Actividades</t>
  </si>
  <si>
    <t>Indicador</t>
  </si>
  <si>
    <t>Objetivo Estratégico</t>
  </si>
  <si>
    <t>Meta Estratégica</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</si>
  <si>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</si>
  <si>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</si>
  <si>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</si>
  <si>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</si>
  <si>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 xml:space="preserve">2.2 Emitir lineamientos  para estudios de detalle de riesgo por inundación para ordenamiento y reordenamiento territorial. </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</si>
  <si>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</si>
  <si>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</si>
  <si>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</si>
  <si>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5.1 Administrar y operar eficientemente un (1) Centro Distrital Logístico y de Reserva</t>
  </si>
  <si>
    <t>5.2 Implementar el  100% del plan de acción de las actividades de aglomeraciones de público, parques de diversiones, atracciones, dispositivos de entretenimiento y sistemas de transporte vertical.</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</si>
  <si>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</si>
  <si>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</si>
  <si>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Porcentaje de productos del estado del tiempo generados 
Código CR-IE-004</t>
  </si>
  <si>
    <t>Porcentaje de bases de datos actualizadas para la adaptación Código CR-IE-113</t>
  </si>
  <si>
    <t>Porcentaje de lineamientos  para la realizacion de los estudios detallados de amenaza y riesgo por fenomenos de inundación generados 
Código CR-IE-006</t>
  </si>
  <si>
    <t>Porcentaje de avance de construcción de componentes por fenómenos amenazantes que hacen parte del documento
Código CR-IE-008</t>
  </si>
  <si>
    <t>Porcentaje de avance de lineamientos y/o criterios desarrollados
CR-IE-009</t>
  </si>
  <si>
    <t>Número de campañas educativas realizadas
CE-IE-019</t>
  </si>
  <si>
    <t>Número de periodistas y/o comunicadores sociales capacitados en gestión de riesgos y cambio climático de los identificados  
CE-IE-019</t>
  </si>
  <si>
    <t>Porcentaje de requerimientos de soluciones informáticas implementadas TI-IE-111</t>
  </si>
  <si>
    <t>Número de obras de mitigación para la reducción del riesgo y adaptación al cambio climático ejecutadas RR-IE-046</t>
  </si>
  <si>
    <t>Porcentaje de ayudas Humanitarias entregadas
Código ME-IE-58</t>
  </si>
  <si>
    <t>Documentos con lineamientos técnicos elaborados y socializados
Código ME-IE-11</t>
  </si>
  <si>
    <t>Número de personas sensibilizadas en la integración de los sistemas de alerta con las comunidades en riesgo
Código ME-IE-33</t>
  </si>
  <si>
    <t xml:space="preserve">Porcentaje de cumplimiento acciones implementadas del MIPG - SIG
DE-IG-002 </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</si>
  <si>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</si>
  <si>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Jefe Oficina Asesora de Planeación</t>
  </si>
  <si>
    <t>Subdirectora de Análisis y Efectos del Cambio Climático</t>
  </si>
  <si>
    <t>Asesor de Comunicaciones</t>
  </si>
  <si>
    <t>Jefe Oficina TICS</t>
  </si>
  <si>
    <t>Subdirector de Manejo de Emergencias y Desastres</t>
  </si>
  <si>
    <t>Subdirectora Corporativa y Asuntos Disciplinarios</t>
  </si>
  <si>
    <t>Responsable</t>
  </si>
  <si>
    <t>1. Elaboración estudios previos y revisión de parte de jurídica IDIGER.
2. Envio a IDEAM para revisión y ajustes de parte de jurídica de IDEAM.
3. Reuniones entre las dos entidades para aclarar dudas entre las dos entidades.
4. Recolección de Documentos necesarios para llevar a cabo la firma de los directores de las dos entidades.
5. Contratación de profesionales y adquisición de equipos en el marco del convenio. 
7. Acuerdos sobre productos a generar en el Marco del convenio.
8. Ejecución del Convenio.
1. Construir la línea de base de los datos históricos  hidrometeorologicos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</si>
  <si>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100% de productos asociados al estado del tiempo y actualización de 100% de las bases de datos para analisis de variabilidad climática y cambio climático</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</si>
  <si>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</si>
  <si>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</si>
  <si>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</si>
  <si>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</si>
  <si>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</si>
  <si>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</si>
  <si>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</si>
  <si>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Peso porcentual</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</si>
  <si>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</si>
  <si>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</si>
  <si>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</si>
  <si>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Número de propuestas tecnicas y juridicas de ajuste de la Resolución 227 de 2006
Código CR-IE-007</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</si>
  <si>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</si>
  <si>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</si>
  <si>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</si>
  <si>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Indicadores</t>
  </si>
  <si>
    <t>Subdirector de Reducción y Adaptación al Cambio Climático</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</si>
  <si>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</si>
  <si>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</si>
  <si>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</si>
  <si>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</si>
  <si>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</si>
  <si>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</si>
  <si>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</si>
  <si>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Porcentaje de acciones de articulación y dinamización del SDGR-CC realizadas
DE-IG-001</t>
  </si>
  <si>
    <t xml:space="preserve">En 2020 de ejecutó convenio con el IDEAM se realizaron 3 actualizaciones diarias de pronòstico del tiempo y se generaron 273 boletines del estado del tiempo. </t>
  </si>
  <si>
    <t xml:space="preserve">Se realizó la contratación del profesional para a cargo de la consolidación de la base de datos de las estaciones del IDIGER, así como con la contratación del equipo de profesionales para generar productos derivados de consolidación de dicha base, el cual inicio la verificación de productos a generar. </t>
  </si>
  <si>
    <t>Se inició abordaje de las nuevas observaciones planteadas por el Grupo POT a la propuesta técnica de términos de referencia. Por otro lado se proyectó comunicación hacia la Oficina de Control Interno - OCI, con el fin de plantear aplazamiento a julio 30 de 2021 para dar cumplimiento a la acción relacionada con la modificación de la Resolución 227-2006.</t>
  </si>
  <si>
    <t>Programada iniciar en mayo</t>
  </si>
  <si>
    <t>1 Documento con propuesta tecnica  y juridica de ajuste de la Resolución 227 de 2006.</t>
  </si>
  <si>
    <t>Se proyecta para junio</t>
  </si>
  <si>
    <t>Identificar el inventario de información geográfica del IDIGER.
Definir la información a mostrar en visores geográficos.
Desarrollar visores geográficos con información de interés para la ciudadanía, y demás actores y grupos de interés en la gestión del riesgo.</t>
  </si>
  <si>
    <t>3.1 Gestionar el desarrollo del 100% de las soluciones priorizadas.</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</si>
  <si>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</si>
  <si>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</si>
  <si>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 xml:space="preserve">Se tienen pendientes 19 requerimientos no misionales, se tienen priorizados los misionales. </t>
  </si>
  <si>
    <t>2 Visores geográfico</t>
  </si>
  <si>
    <t>Número de visores implementados
TI-IE-88</t>
  </si>
  <si>
    <t xml:space="preserve">Para este periodo se resalta el desarrollo in house de las capas geograficas, capas de edición, capas de información, capas de ambientación 3D. Actualización y creación de herramientas (Widget) para el análisis geográfico de los eventos
reportados. De la aplicación "Simulación de Emergencia". </t>
  </si>
  <si>
    <t>Subdirector de Reducción y Adpatación al Cambio Climático</t>
  </si>
  <si>
    <t>Número de cuerpos de agua intervenidos RR-IE-015</t>
  </si>
  <si>
    <t>4.1Atender los doscientos (200) cuerpos de agua programados con actividades de limpieza.</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</si>
  <si>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</si>
  <si>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</si>
  <si>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</si>
  <si>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</si>
  <si>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</si>
  <si>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</si>
  <si>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</si>
  <si>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Número de predios adecuados producto del proceso de reasentamiento
RR-IE-013</t>
  </si>
  <si>
    <t>En mayo 2021 entregan la obra mitiagacion Los Laches adjundicada en diciembre de 2020.
Para 2021 se tienen programadas 3 obras. (i) (Peñón del Cortijo ya tiene CDP) , (ii) Dinino Niño y (iii) El Codito</t>
  </si>
  <si>
    <t>En 2021 se realizará la estrcuturación de la estratégia, la definición de los componentes y se presentará al CIDG para su aprobación e implementación en 2022.</t>
  </si>
  <si>
    <t>Porcentaje de avance de la implementación de la estrategia de sensibilización del fortalecimiento de capacidades
AC-IG-018</t>
  </si>
  <si>
    <t>Como es una meta constante programa en 100% no suma por tanto no acumula</t>
  </si>
  <si>
    <t>5. Fortalecer el manejo de emergencias, calamidades y/o desastres en el marco del SDGR – CC en Bogotá D.C.</t>
  </si>
  <si>
    <t>1. Planteamiento de temas para la capacitación, estrategia de divulgación, medio de realización.
2. Diseño de piezas comunicativas para la invitación
3. Divulgación de la invitación a los periodistas
4. Realización de la capacitación</t>
  </si>
  <si>
    <t>ENE</t>
  </si>
  <si>
    <t>FEB</t>
  </si>
  <si>
    <t>MAR</t>
  </si>
  <si>
    <t>ABR</t>
  </si>
  <si>
    <t>MAY</t>
  </si>
  <si>
    <t>JUN</t>
  </si>
  <si>
    <t>JUL</t>
  </si>
  <si>
    <t>AGO</t>
  </si>
  <si>
    <t>SEP</t>
  </si>
  <si>
    <t>OCT</t>
  </si>
  <si>
    <t>NOV</t>
  </si>
  <si>
    <t>DIC</t>
  </si>
  <si>
    <t xml:space="preserve">Operar un (1) Centro Distrital Logístico y de Reserva del IDIGER para un servicio 7X24 los 365 días.
1. Revisión y mantenimiento de equipos y suministros en general del CDLyR.
2. Recepción, almacenamiento, alistamiento, transporte y entrega de suministros
3. Recepcionar, almacenar, alistar, transportar y entregar suministros  en el marco de la función logística.
Entregar ayudas humanitarias de carácter no pecuniario a la población afectada por emergencias. </t>
  </si>
  <si>
    <t>Entregar ayudas humanitarias</t>
  </si>
  <si>
    <t>Estructurar y elaborar documentos y lineamientos técnico que sirvan de insumo para la estratégia EDRE</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</si>
  <si>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t>
  </si>
  <si>
    <t xml:space="preserve">Sensibilización a las comunidades sobre el Sistema Comunitarios de Alertas Tempranas 
Sensibilización a   CLGR  sobre el Sistema de alerta  
Gestión con gest@r local de gestión de riesgo la identificación  de  grupos o colectivos conformados entorno al Manejo y preparación para la Respuesta con enfasis en el desarrollo de Sistemas  de Alerta comunitario.
Gestión con las depencencias del IDIGER  para la definición de espacios de coordinación en torno a los sistemas de alerta 
</t>
  </si>
  <si>
    <t>Población fortalecida en torno a los sistemas de alerta Comunitario. 
CLGR fortalecidos en torno a los sistemas de alerta Comunitario. 
Aciones gestionadas para la identificación de actores locales
Espacios de coordinación gestionados</t>
  </si>
  <si>
    <t>.75</t>
  </si>
  <si>
    <r>
      <t>2.4 Realizar  campañas educativas en las localidades priorizadas de Bogotá, D. C. sobre la gestión del riesgo y cambio climático.</t>
    </r>
    <r>
      <rPr>
        <sz val="8"/>
        <color rgb="FFFF0000"/>
        <rFont val="Arial Nova Light"/>
        <family val="2"/>
      </rPr>
      <t xml:space="preserve"> </t>
    </r>
  </si>
  <si>
    <t>PLAN ESTRATÉGICO INSTITUCIONAL - PEI 2020 - 2024</t>
  </si>
  <si>
    <t>Pendiente definir el número de periodistas y comunicadores sociales a capacitar</t>
  </si>
  <si>
    <t>Se han elaborado 8 documentos ( "Estandarización información requerida de Alcaldías Locales para Planes de Emergencia y Contingencia 2021"  2. "Lineamientos para la elaboración de Dx de capacidad de respuesta a emergencias SDGR-CC. 3. Formulación en versión inicial y propuesta de seguimiento al Plan de Acción específico Semana Santa. 4. Documento lineamientos para la elaboración del diagnóstico de capacidad de respuesta – versión inicial,  1. Elaboración de Línea base diagnóstica para actualización - Estrategia Distrital de Respuesta a Emergencias - Marco de Actuación. 2. Segunda versión del Protocolo distrital de poda y tala de árboles en riesgo de caída y situaciones de emergencia. 3. La Guía distrital para elaboración de evaluación de daños, riesgos y análisis de necesidades ante posibles afectaciones del sector agropecuario por emergencias asociadas a heladas, granizadas e incendios de la cobertura vegetal, así como la propuesta del formato de registro usuarios activos afectados por heladas, granizadas e incendio de la cobertura vegetal. 4.Se presenta el Protocolo distrital para la atención y asistencia integral masiva de comunidades. 5. Documento Lineamientos para la construcción del plan de acción para la recuperación ante un terremoto.</t>
  </si>
  <si>
    <t>Se han sensibilizado 463 personas  en Sistemas Comunitarios de Alerta Temprana y Sistema de Alerta Bogotá a un total de 50 personas entre funcionarios y población en general</t>
  </si>
  <si>
    <t>Avance cualitativo</t>
  </si>
  <si>
    <t xml:space="preserve">Acciones para el SDGR-CC desarrolladas.
</t>
  </si>
  <si>
    <t xml:space="preserve">1 Documento de propuesta de modificación del Decreto 172 de 2014 para revisión del Consejo Distrital de Riesgos </t>
  </si>
  <si>
    <t xml:space="preserve">Revisar y analizar el Decreto
Realizar a las diferentes instancias los comentarios a la operación de cada una
Proyectar la modificación </t>
  </si>
  <si>
    <t xml:space="preserve">Modificaciòn al Decreto 172 de 2014 aprobado por la Alcaldía </t>
  </si>
  <si>
    <t>No Acumula
47,1% en 2021</t>
  </si>
  <si>
    <t>Avance por Objetivo</t>
  </si>
  <si>
    <t>Código:                          DE - FT -  53</t>
  </si>
  <si>
    <t>Vigente Desde:            15/12/2020</t>
  </si>
  <si>
    <t xml:space="preserve">Versión:                            9  </t>
  </si>
  <si>
    <t>1.2. Modificar el Decreto 172 de 2014 que permita optimizar la gestión de las instancias y fortalecer su operación.</t>
  </si>
  <si>
    <t>Se proyecta iniciar esta actividad a partir de junio</t>
  </si>
  <si>
    <t>Se han entregafo 5423 ayudas humanitariass</t>
  </si>
  <si>
    <t>Programación 2021</t>
  </si>
  <si>
    <t>Ejecutado2020</t>
  </si>
  <si>
    <t>Revisar la programación de esta meta acorde a los recursos asignados.</t>
  </si>
  <si>
    <t>Se ha avanzado en el plan de acción del MIPG de acuerdo a lo programado, se realizaron las consolidaciones y publicaciones de los informes de ley como el PAAC e riesgos de corrupción, se registro el avance de las políticas MIPG en el FURAG, se ha realizado el monitoreo y seguimiento a los planes de acción y proyectos de inversión de la Entidad. Se ha adelantado la actualización de documentación del SIG, se realizaron los 12 planes estratégicos en el marco del Decreto 612 de 2018 , se encuentran publicados.</t>
  </si>
  <si>
    <t xml:space="preserve">Durante las actividades de concertación que se viene adelantando con la Corporación Autónoma Regional - CAR y la Secretaria Distrital de Planeación - SDP, en el proceso de incorporación de la Gestión de Riesgo en el POT y los estudios básicos, programas y proyectos; se realizó la definición de responsabilidades de los diferentes actores, los cuales serán la base para la formulación de los lineamientos o criterios que se requieren construir para los fenómenos amenazantes de Movimientos en masa, Avenidas torrenciales, Incendios Forestales e Inundaciones y que se reflejarán en la propuesta del articulado que será radicado por la Alcaldía Mayor de Bogotá en el mes de Mayo. </t>
  </si>
  <si>
    <t>Se consolidó y divulgó a través de los canales virtuales del IDIGER la campaña del año enfocada a la Primera Temporada de Lluvias, se realizó pauta en medios digitales, impresos, emisoras comunitari s y distritales. Se desarrolló también free press para alcanzar el objetivo trazado de impactar con el mensaje de la Primera Temporada de Lluvias</t>
  </si>
  <si>
    <t xml:space="preserve">Se han intervenido 387 cuerpos de agua en el marco del Convenio No. 531 de 2020 y este es verificado primeros 15 dias del mes siguiente por parte del supervisor que es la EAAB, quien valida el informe para la realización de los pagos. </t>
  </si>
  <si>
    <t>%</t>
  </si>
  <si>
    <t>Ejecutado
2020</t>
  </si>
  <si>
    <t>5.2 Gestionar el 100% de las acciones encaminadas al fortalecimiento de las capacidades de respuesta a emergencias.l.</t>
  </si>
  <si>
    <t xml:space="preserve"> Durante Este semestre se ralizaron las siguientes actividades relevantes:
* Formulación y seguimiento al PAAC y mapa de riesgos de corrupción..
+Asesoramiento, acompañamiento y seguimiento a los procesos en la formulación de la estrategia de la política antitrámites MIPG.
*Formulación y seguimiento a planes de mejoramiento.
* Actualizaicón de Documentos de los procesos.
*  Reporte y seguimiento plande acción de gestión Institucional.
</t>
  </si>
  <si>
    <t>No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t>
  </si>
  <si>
    <t>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t>
  </si>
  <si>
    <t>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t>
  </si>
  <si>
    <t xml:space="preserve">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t>
  </si>
  <si>
    <t xml:space="preserve">Durante el primer Semestre  se realizó una sobreejecución  en el mes de  Mayo y Junio debido a  las si
guientes acciones; durante el mes de Mayo   se ejecutaron 5 acciones principales: 1) Se entregaron respuestas ante observaciones del Grupo Estratégico;
 2) Se generó reunión con Oficina Asesora Jurídica - OAJ para análisis de su propuesta jurídica, entregando su documento corregido y los soportes normativos de nuestros comentarios para su respectiva evaluación; 
3) Se atendieron las observaciones del Grupo Estratégico y de OAJ,  generando nueva versión de la propuesta técnica de términos de referencia; 
4) Se coordinó con Oficina de Comunicaciones la generación del Banner para la publicidad de la norma;
 5) Se coordinó con TIC's lo concerniente a la página Web de prueba, necesaria para la visualización preliminar de servidores y directivos previo a la socialización de la propuesta normativa en la página Web del IDIGER. 
En el mes de  Junio se realizó las siguientes actividades:
 1)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3) Se generó y remitió vía mail el archivo actualizado con la presentación de la 227. del hallazgo IEC20-1.
 </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</si>
  <si>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t>
  </si>
  <si>
    <t>Durante el primer semestre se avanzó  en 40  lineamientos y/o criterios con medidas de reducción y adaptación al cambio climatico  durante los meses  Marzo, Abril, Mayoy Junio
.</t>
  </si>
  <si>
    <t>100.00</t>
  </si>
  <si>
    <t>200.00</t>
  </si>
  <si>
    <t>150.00</t>
  </si>
  <si>
    <t>0.00</t>
  </si>
  <si>
    <t>62.50</t>
  </si>
  <si>
    <t>1.00</t>
  </si>
  <si>
    <t>1.25</t>
  </si>
  <si>
    <t>0.83</t>
  </si>
  <si>
    <t>0.63</t>
  </si>
  <si>
    <t xml:space="preserve">Durante el primes semestre  para el mes de Junio de 2021 se tenía programado avance de construcción de componentes por fenómenos amenazantes,  Durante los meses de enero a mayo de 2021,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t>
  </si>
  <si>
    <t>5.Fortalecer el manejo de emergencias, calamidades y/o desastres en el marco del SDGR – CC en Bogotá D.C</t>
  </si>
  <si>
    <t>Subdirector de Manejo de Emergencias y desastres</t>
  </si>
  <si>
    <t>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Como es una meta constante programa en 100% no suma por tanto no acumula</t>
  </si>
  <si>
    <t>Durantte el  primer semestre se han entregado  8657 ayudas humanitarias a familias afectadas en situaciones de emergencia garantizando que estas cuenten con elementos que les permita satisfacer sus necesidades básicas de bienestar.</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</si>
  <si>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t>
  </si>
  <si>
    <t>Duarne el  primer semestre no se  adecuarons los predios  producto de reasentamientoe en el mes de Junio, debido a  La OAJ devolvió los estudios solicitando información precisa del costo de demolición de los predios</t>
  </si>
  <si>
    <t>Durante el primer trimestre se  atendieron  110  requerimientode soluciones informaticas. Por otro lado, se ejecuta el nuevo ciclo de desarrollo para la aplicación de Centros de Reserva SLCR.</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</si>
  <si>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t>
  </si>
  <si>
    <t>Durante el   primer semestre en el mes de  Mayo se sobreejecuto  en el número de cuerpos  intervenivos se intervino más de los programados por diferentes solicitudes que se dieron en el mes, como acciones de preventivas de reducción de riesgo en la segunda temporada de lluvias comprendido en el mes de mayo.v</t>
  </si>
  <si>
    <t>Duranre el  primer semestre 2021  se sensibilizarón  a  576 personas en temas relacionados con en la integración de los sistemas de alerta con las comunidades en riesgs  así las cosas  para  el mes de  Enero  93.00 personas,  Febrero   20.00 personas  Marzo 300.00 Personas , Abril 50.00 personas y   mayo 113.00 personas.</t>
  </si>
  <si>
    <t xml:space="preserve"> Durante el  primer semestre 2021  se  han elaborado 7 documentos  con lineamientos técnicos elaborados y socializados a las Entidades Integrantes de la Mesa de Manejo para el Manejo de Emergencia:
1. Plan de Contingencia primera temporada menos lluvias 2021.
2. Plan de Emergencia y Contingencia MONSERRATE
3.Plan de Acción Específico primera temporada de lluvias 2021.
4.Protocolo Poda y Tala: Producto elaborado 
5. Guía EDRAN 
6Plan de Acción Específico - segunda temporada menos lluvias 2021 (Versión para aprobación por la Comisión Distrital para la Prevención y Mitigación de Incendios Forestales).
7Concepto Preparativos para unificación de criterios frente a instrumentos de Gestión de Riesgos desde el proceso Manejo de Emergencias y Desastres..</t>
  </si>
  <si>
    <t>Avance Promedio  por Objetivo</t>
  </si>
  <si>
    <t>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La programación de esta meta inicio desde el mes de  Marzo de 2021 por ello la ejecución acumulada para este año es de 30%</t>
  </si>
  <si>
    <t>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Durante el  primer semestre no se había programado avance en lineamientos ara estudios detallados de amenaza y riesgo por fenomenos</t>
  </si>
  <si>
    <t>Número de campañas educativas realizadas
Código : CE-IE-019</t>
  </si>
  <si>
    <t>Número de periodistas y/o comunicadores sociales capacitados en gestión de riesgos y cambio climático de los identificados  
Código : CE-IE-020</t>
  </si>
  <si>
    <t>Porcentaje de requerimientos de soluciones informáticas implementadas 
Código : TI-IE-111</t>
  </si>
  <si>
    <t>Número de visores implementados
Código : TI-IE-88</t>
  </si>
  <si>
    <t>Número de cuerpos de agua intervenidos
Código: RR-IE-015</t>
  </si>
  <si>
    <t>Número de obras de mitigación para la reducción del riesgo y adaptación al cambio climático ejecutadas
Código:  RR-IE-046</t>
  </si>
  <si>
    <t>Número de predios adecuados producto del proceso de reasentamiento
Código :RR-IE-013</t>
  </si>
  <si>
    <t>Porcentaje de avance de la implementación de la estrategia de sensibilización del fortalecimiento de capacidades
Código :AC-IG-018</t>
  </si>
  <si>
    <t xml:space="preserve">Porcentaje de cumplimiento acciones implementadas del MIPG - SIG
Código : DE-IG-002 </t>
  </si>
  <si>
    <r>
      <t>2.4 Realizar  campañas educativas en las localidades priorizadas de Bogotá, D. C. sobre la gestión del riesgo y cambio climático.</t>
    </r>
    <r>
      <rPr>
        <sz val="8"/>
        <color rgb="FFFF0000"/>
        <rFont val="Century Gothic"/>
        <family val="2"/>
      </rPr>
      <t xml:space="preserve"> </t>
    </r>
  </si>
  <si>
    <t xml:space="preserve">Código:    DE - FT -  53              </t>
  </si>
  <si>
    <t xml:space="preserve">Versión:      9                   </t>
  </si>
  <si>
    <t xml:space="preserve">Vigente Desde:     15/12/2020       </t>
  </si>
  <si>
    <t xml:space="preserve">Durante el primer Semestre  se realizarón las  siguientes actividades significativas :
En el mes de Mayo
:1) Se entregaron respuestas ante observaciones del Grupo Estratégico;
 2) Se generó reunión con Oficina Asesora Jurídica - OAJ para análisis de su propuesta jurídica, entregando su documento corregido y los soportes normativos de nuestros comentarios para su respectiva evaluación; 
3) Se atendieron las observaciones del Grupo Estratégico y de OAJ,  generando nueva versión de la propuesta técnica de términos de referencia; 
4) Se coordinó con Oficina de Comunicaciones la generación del Banner para la publicidad de la norma;
 5) Se coordinó con TIC's lo concerniente a la página Web de prueba, necesaria para la visualización preliminar de servidores y directivos previo a la socialización de la propuesta normativa en la página Web del IDIGER. 
En el mes de  Junio se realizó las siguientes actividades:
 1)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3) Se generó y remitió vía mail el archivo actualizado con la presentación de la 227. del hallazgo IEC20-1.
 Se evidencia  uan sobreekecución de acuerdo a lo programado
 </t>
  </si>
  <si>
    <t xml:space="preserve">Durante el primes semestre  ,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</si>
  <si>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t>
  </si>
  <si>
    <t>Durante  el primer semestre se intervinieron 129 cuerpos de agua con actividades de limpieza, se intervinieron más de los proyectados en el primer semestre, debido a las   acciones de preventivas de reducción de riesgo en la segunda temporada de lluvias comprendido entre los meses de Abril y Mayo.</t>
  </si>
  <si>
    <t>Durante el primer semestreno se  adecuarons los predios  producto de reasentamientoe en el mes de Junio, debido a  La OAJ devolvió los estudios solicitando información precisa del costo de demolición de los predios</t>
  </si>
  <si>
    <t xml:space="preserve"> Durante este primer  semestre se ralizaron las siguientes actividades relevantes 
* Formulación y seguimiento al Plan Anticorrupción y de Atención al Ciudadano (PAAC)
* Seguimiento al mapa de riesgos institucional
* Asesoramiento y acompañamiento a los procesos en la actualización y publicación de documentos, *Seguimiento a planes de acción de gestión institucional   y planes de mejoramiento 
 *Actualización y seguimiento del menú de transparencia resolución 1518 del 2020 en la página web institucional.</t>
  </si>
  <si>
    <t>Durante el segundo semestre dell 2021 se realizará la estructuración de la estratégia, la definición de los componentes y se presentará al CIDG para su aprobación e implementación en 2022.</t>
  </si>
  <si>
    <t>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t>
  </si>
  <si>
    <r>
      <t xml:space="preserve">Porcentaje de avance de lineamientos y/o criterios desarrollados
</t>
    </r>
    <r>
      <rPr>
        <b/>
        <sz val="8"/>
        <color theme="1"/>
        <rFont val="Century Gothic"/>
        <family val="2"/>
      </rPr>
      <t>Código : CR-IE-009</t>
    </r>
  </si>
  <si>
    <r>
      <t xml:space="preserve">Porcentaje de avance de construcción de componentes por fenómenos amenazantes que hacen parte del documento
</t>
    </r>
    <r>
      <rPr>
        <b/>
        <sz val="8"/>
        <color theme="1"/>
        <rFont val="Century Gothic"/>
        <family val="2"/>
      </rPr>
      <t>Código : CR-IE-008</t>
    </r>
  </si>
  <si>
    <r>
      <t xml:space="preserve">Porcentaje de lineamientos  para la realizacion de los estudios detallados de amenaza y riesgo por fenomenos de inundación generados 
</t>
    </r>
    <r>
      <rPr>
        <b/>
        <sz val="8"/>
        <color theme="1"/>
        <rFont val="Century Gothic"/>
        <family val="2"/>
      </rPr>
      <t xml:space="preserve">
Código : CR-IE-006</t>
    </r>
  </si>
  <si>
    <r>
      <t xml:space="preserve">Porcentaje de productos del estado del tiempo generados 
</t>
    </r>
    <r>
      <rPr>
        <b/>
        <sz val="8"/>
        <color theme="1"/>
        <rFont val="Century Gothic"/>
        <family val="2"/>
      </rPr>
      <t>Código :  CR-IE-004</t>
    </r>
  </si>
  <si>
    <r>
      <t xml:space="preserve">Porcentaje de acciones de articulación y dinamización del SDGR-CC realizadas
</t>
    </r>
    <r>
      <rPr>
        <b/>
        <sz val="8"/>
        <color theme="1"/>
        <rFont val="Century Gothic"/>
        <family val="2"/>
      </rPr>
      <t>Código :  DE-IG-001</t>
    </r>
  </si>
  <si>
    <r>
      <t xml:space="preserve">Número de campañas educativas realizadas
</t>
    </r>
    <r>
      <rPr>
        <b/>
        <sz val="8"/>
        <color theme="1"/>
        <rFont val="Century Gothic"/>
        <family val="2"/>
      </rPr>
      <t>Código : CE-IE-019</t>
    </r>
  </si>
  <si>
    <r>
      <t xml:space="preserve">Número de periodistas y/o comunicadores sociales capacitados en gestión de riesgos y cambio climático de los identificados  
</t>
    </r>
    <r>
      <rPr>
        <b/>
        <sz val="8"/>
        <color theme="1"/>
        <rFont val="Century Gothic"/>
        <family val="2"/>
      </rPr>
      <t>Código : CE-IE-020</t>
    </r>
  </si>
  <si>
    <r>
      <t xml:space="preserve">Porcentaje de requerimientos de soluciones informáticas implementadas 
</t>
    </r>
    <r>
      <rPr>
        <b/>
        <sz val="8"/>
        <color theme="1"/>
        <rFont val="Century Gothic"/>
        <family val="2"/>
      </rPr>
      <t>Código : TI-IE-111</t>
    </r>
  </si>
  <si>
    <r>
      <t xml:space="preserve">Número de visores implementados
</t>
    </r>
    <r>
      <rPr>
        <b/>
        <sz val="8"/>
        <color theme="1"/>
        <rFont val="Century Gothic"/>
        <family val="2"/>
      </rPr>
      <t>Código : TI-IE-88</t>
    </r>
  </si>
  <si>
    <r>
      <t xml:space="preserve">Número de cuerpos de agua intervenidos
</t>
    </r>
    <r>
      <rPr>
        <b/>
        <sz val="8"/>
        <color theme="1"/>
        <rFont val="Century Gothic"/>
        <family val="2"/>
      </rPr>
      <t>Código: RR-IE-015</t>
    </r>
  </si>
  <si>
    <r>
      <t xml:space="preserve">Número de obras de mitigación para la reducción del riesgo y adaptación al cambio climático ejecutadas
</t>
    </r>
    <r>
      <rPr>
        <b/>
        <sz val="8"/>
        <color theme="1"/>
        <rFont val="Century Gothic"/>
        <family val="2"/>
      </rPr>
      <t>Código:  RR-IE-046</t>
    </r>
  </si>
  <si>
    <r>
      <t xml:space="preserve">Número de predios adecuados producto del proceso de reasentamiento
</t>
    </r>
    <r>
      <rPr>
        <b/>
        <sz val="8"/>
        <color theme="1"/>
        <rFont val="Century Gothic"/>
        <family val="2"/>
      </rPr>
      <t>Código :RR-IE-013</t>
    </r>
  </si>
  <si>
    <r>
      <t xml:space="preserve">Porcentaje de avance de la implementación de la estrategia de sensibilización del fortalecimiento de capacidades
</t>
    </r>
    <r>
      <rPr>
        <b/>
        <sz val="8"/>
        <color theme="1"/>
        <rFont val="Century Gothic"/>
        <family val="2"/>
      </rPr>
      <t>Código :AC-IG-018</t>
    </r>
  </si>
  <si>
    <r>
      <t xml:space="preserve">Porcentaje de cumplimiento acciones implementadas del MIPG - SIG
</t>
    </r>
    <r>
      <rPr>
        <b/>
        <sz val="8"/>
        <color theme="1"/>
        <rFont val="Century Gothic"/>
        <family val="2"/>
      </rPr>
      <t xml:space="preserve">Código : DE-IG-002 </t>
    </r>
  </si>
  <si>
    <r>
      <t xml:space="preserve">Porcentaje de bases de datos actualizadas para la adaptación 
</t>
    </r>
    <r>
      <rPr>
        <b/>
        <sz val="8"/>
        <color theme="1"/>
        <rFont val="Century Gothic"/>
        <family val="2"/>
      </rPr>
      <t>Código : CR-IE-113</t>
    </r>
  </si>
  <si>
    <r>
      <t xml:space="preserve">Número de propuestas tecnicas y juridicas de ajuste de la Resolución 227 de 2006
</t>
    </r>
    <r>
      <rPr>
        <b/>
        <sz val="8"/>
        <color theme="1"/>
        <rFont val="Century Gothic"/>
        <family val="2"/>
      </rPr>
      <t>Código : CR-IE-007</t>
    </r>
  </si>
  <si>
    <t>Documentos con lineamientos técnicos elaborados y socializados 
ME-IG-011</t>
  </si>
  <si>
    <t>Porcentaje de documentos con lineamientos técnicos elaborados y socializados a las Entidades Integrantes de la Mesa de Manejo para el Manejo de Emergencias</t>
  </si>
  <si>
    <t>Estructura y elaborar documentos</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</si>
  <si>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suministros en general del CDLyR.
2. Recepción, almacenamiento, alistamiento, transporte y entrega de suministros
3. Recepcionar, almacenar, alistar, transportar y entregar suministros  en el marco de la función logística.
Entregar ayudas humanitarias de carácter no pecuniario a la población afectada por emergencias. </t>
  </si>
  <si>
    <t>Durante el primer semestre  se realizó 7 documentos con lineamientos técnicos elaborados y socializados</t>
  </si>
  <si>
    <t xml:space="preserve">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</si>
</sst>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11"/>
      <color theme="1"/>
      <name val="Calibri"/>
      <family val="2"/>
      <scheme val="minor"/>
    </font>
    <font>
      <sz val="11"/>
      <color theme="1"/>
      <name val="Calibri"/>
      <family val="2"/>
      <scheme val="minor"/>
    </font>
    <font>
      <sz val="10"/>
      <name val="Arial"/>
      <family val="2"/>
    </font>
    <font>
      <sz val="7"/>
      <color theme="1"/>
      <name val="Calibri Light"/>
      <family val="2"/>
      <scheme val="major"/>
    </font>
    <font>
      <sz val="8"/>
      <color theme="1"/>
      <name val="Arial Nova Light"/>
      <family val="2"/>
    </font>
    <font>
      <b/>
      <sz val="10"/>
      <color theme="1"/>
      <name val="Arial Nova Light"/>
      <family val="2"/>
    </font>
    <font>
      <b/>
      <sz val="8"/>
      <color theme="1"/>
      <name val="Arial Nova Light"/>
      <family val="2"/>
    </font>
    <font>
      <b/>
      <sz val="8"/>
      <color theme="0"/>
      <name val="Arial Nova Light"/>
      <family val="2"/>
    </font>
    <font>
      <sz val="8"/>
      <name val="Arial Nova Light"/>
      <family val="2"/>
    </font>
    <font>
      <sz val="7"/>
      <color theme="1"/>
      <name val="Arial Nova Light"/>
      <family val="2"/>
    </font>
    <font>
      <sz val="7"/>
      <name val="Arial Nova Light"/>
      <family val="2"/>
    </font>
    <font>
      <sz val="11"/>
      <color theme="1"/>
      <name val="Arial Nova Light"/>
      <family val="2"/>
    </font>
    <font>
      <b/>
      <sz val="11"/>
      <color theme="1"/>
      <name val="Arial Nova Light"/>
      <family val="2"/>
    </font>
    <font>
      <sz val="10"/>
      <name val="Arial Nova Light"/>
      <family val="2"/>
    </font>
    <font>
      <b/>
      <sz val="8"/>
      <color theme="4" tint="-0.499984740745262"/>
      <name val="Arial Nova Light"/>
      <family val="2"/>
    </font>
    <font>
      <sz val="8"/>
      <color indexed="8"/>
      <name val="Arial Nova Light"/>
      <family val="2"/>
    </font>
    <font>
      <sz val="8"/>
      <color theme="3" tint="-0.499984740745262"/>
      <name val="Arial Nova Light"/>
      <family val="2"/>
    </font>
    <font>
      <b/>
      <sz val="8"/>
      <color theme="3" tint="-0.499984740745262"/>
      <name val="Arial Nova Light"/>
      <family val="2"/>
    </font>
    <font>
      <sz val="8"/>
      <color rgb="FFFF0000"/>
      <name val="Arial Nova Light"/>
      <family val="2"/>
    </font>
    <font>
      <sz val="8"/>
      <color theme="0"/>
      <name val="Arial Nova Light"/>
      <family val="2"/>
    </font>
    <font>
      <sz val="7"/>
      <color rgb="FF000000"/>
      <name val="Arial Nova Light"/>
      <family val="2"/>
    </font>
    <font>
      <b/>
      <sz val="8"/>
      <color theme="9" tint="-0.499984740745262"/>
      <name val="Arial Nova Light"/>
      <family val="2"/>
    </font>
    <font>
      <b/>
      <sz val="8"/>
      <color indexed="8"/>
      <name val="Arial Nova Light"/>
      <family val="2"/>
    </font>
    <font>
      <b/>
      <sz val="14"/>
      <color theme="9" tint="-0.249977111117893"/>
      <name val="Arial Nova Light"/>
      <family val="2"/>
    </font>
    <font>
      <b/>
      <sz val="6"/>
      <color theme="9" tint="-0.499984740745262"/>
      <name val="Arial Nova Light"/>
      <family val="2"/>
    </font>
    <font>
      <b/>
      <sz val="9"/>
      <color theme="1"/>
      <name val="Arial Nova Light"/>
      <family val="2"/>
    </font>
    <font>
      <sz val="7"/>
      <color rgb="FFFF0000"/>
      <name val="Calibri Light"/>
      <family val="2"/>
      <scheme val="major"/>
    </font>
    <font>
      <sz val="11"/>
      <color theme="1"/>
      <name val="Arial"/>
      <family val="2"/>
    </font>
    <font>
      <b/>
      <sz val="8"/>
      <color theme="1"/>
      <name val="Century Gothic"/>
      <family val="2"/>
    </font>
    <font>
      <sz val="8"/>
      <color theme="1"/>
      <name val="Century Gothic"/>
      <family val="2"/>
    </font>
    <font>
      <b/>
      <sz val="14"/>
      <color theme="9" tint="-0.249977111117893"/>
      <name val="Century Gothic"/>
      <family val="2"/>
    </font>
    <font>
      <sz val="8"/>
      <name val="Century Gothic"/>
      <family val="2"/>
    </font>
    <font>
      <sz val="7"/>
      <color theme="1"/>
      <name val="Century Gothic"/>
      <family val="2"/>
    </font>
    <font>
      <sz val="8"/>
      <color rgb="FFFF0000"/>
      <name val="Century Gothic"/>
      <family val="2"/>
    </font>
    <font>
      <sz val="8"/>
      <color theme="0"/>
      <name val="Century Gothic"/>
      <family val="2"/>
    </font>
    <font>
      <b/>
      <sz val="7"/>
      <color theme="1"/>
      <name val="Century Gothic"/>
      <family val="2"/>
    </font>
    <font>
      <sz val="8"/>
      <color rgb="FF000000"/>
      <name val="Century Gothic"/>
      <family val="2"/>
    </font>
    <font>
      <sz val="8"/>
      <color theme="1"/>
      <name val="Arial"/>
      <family val="2"/>
    </font>
  </fonts>
  <fills count="3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EDE2F6"/>
        <bgColor indexed="64"/>
      </patternFill>
    </fill>
    <fill>
      <patternFill patternType="solid">
        <fgColor rgb="FFFFFFFF"/>
        <bgColor indexed="64"/>
      </patternFill>
    </fill>
    <fill>
      <patternFill patternType="solid">
        <fgColor rgb="FFFFC000"/>
        <bgColor indexed="64"/>
      </patternFill>
    </fill>
    <fill>
      <patternFill patternType="solid">
        <fgColor theme="5"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9" tint="-0.499984740745262"/>
        <bgColor indexed="58"/>
      </patternFill>
    </fill>
    <fill>
      <patternFill patternType="solid">
        <fgColor theme="9" tint="-0.249977111117893"/>
        <bgColor indexed="64"/>
      </patternFill>
    </fill>
    <fill>
      <patternFill patternType="solid">
        <fgColor theme="9" tint="0.59999389629810485"/>
        <bgColor indexed="64"/>
      </patternFill>
    </fill>
    <fill>
      <patternFill patternType="solid">
        <fgColor theme="2"/>
        <bgColor indexed="64"/>
      </patternFill>
    </fill>
    <fill>
      <patternFill patternType="solid">
        <fgColor rgb="FFF4AD7C"/>
        <bgColor indexed="64"/>
      </patternFill>
    </fill>
    <fill>
      <patternFill patternType="solid">
        <fgColor rgb="FFFFE89F"/>
        <bgColor indexed="64"/>
      </patternFill>
    </fill>
    <fill>
      <patternFill patternType="solid">
        <fgColor rgb="FF00B050"/>
        <bgColor indexed="64"/>
      </patternFill>
    </fill>
    <fill>
      <patternFill patternType="solid">
        <fgColor rgb="FFD6DCE4"/>
        <bgColor rgb="FFD6DCE4"/>
      </patternFill>
    </fill>
    <fill>
      <patternFill patternType="solid">
        <fgColor theme="9" tint="0.79998168889431442"/>
        <bgColor indexed="58"/>
      </patternFill>
    </fill>
    <fill>
      <patternFill patternType="solid">
        <fgColor theme="8" tint="0.59999389629810485"/>
        <bgColor indexed="64"/>
      </patternFill>
    </fill>
    <fill>
      <patternFill patternType="solid">
        <fgColor theme="0"/>
        <bgColor rgb="FFD6DCE4"/>
      </patternFill>
    </fill>
    <fill>
      <patternFill patternType="solid">
        <fgColor theme="0"/>
        <bgColor indexed="58"/>
      </patternFill>
    </fill>
  </fills>
  <borders count="56">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82299264503923"/>
      </left>
      <right style="thin">
        <color theme="8" tint="0.39982299264503923"/>
      </right>
      <top style="thin">
        <color theme="8" tint="0.39982299264503923"/>
      </top>
      <bottom style="thin">
        <color theme="8" tint="0.39982299264503923"/>
      </bottom>
      <diagonal/>
    </border>
    <border>
      <left style="thin">
        <color theme="8" tint="0.39982299264503923"/>
      </left>
      <right style="thin">
        <color theme="8" tint="0.39982299264503923"/>
      </right>
      <top style="thin">
        <color theme="8" tint="0.39982299264503923"/>
      </top>
      <bottom/>
      <diagonal/>
    </border>
    <border>
      <left style="thin">
        <color theme="8" tint="0.39982299264503923"/>
      </left>
      <right style="thin">
        <color theme="8" tint="0.39982299264503923"/>
      </right>
      <top/>
      <bottom/>
      <diagonal/>
    </border>
    <border>
      <left style="thin">
        <color theme="8" tint="0.39982299264503923"/>
      </left>
      <right style="thin">
        <color theme="8" tint="0.39982299264503923"/>
      </right>
      <top/>
      <bottom style="thin">
        <color theme="8" tint="0.39982299264503923"/>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399884029663991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medium">
        <color theme="8" tint="0.39985351115451523"/>
      </top>
      <bottom style="thin">
        <color theme="8" tint="0.39988402966399123"/>
      </bottom>
      <diagonal/>
    </border>
    <border>
      <left style="thin">
        <color theme="8" tint="0.39988402966399123"/>
      </left>
      <right style="thin">
        <color theme="8" tint="0.39988402966399123"/>
      </right>
      <top style="medium">
        <color theme="8" tint="0.39985351115451523"/>
      </top>
      <bottom style="thin">
        <color theme="8" tint="0.39988402966399123"/>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thin">
        <color theme="8" tint="0.39988402966399123"/>
      </top>
      <bottom style="medium">
        <color theme="8" tint="0.39985351115451523"/>
      </bottom>
      <diagonal/>
    </border>
    <border>
      <left style="thin">
        <color theme="8" tint="0.39988402966399123"/>
      </left>
      <right style="thin">
        <color theme="8" tint="0.39988402966399123"/>
      </right>
      <top style="thin">
        <color theme="8" tint="0.39988402966399123"/>
      </top>
      <bottom style="medium">
        <color theme="8" tint="0.39985351115451523"/>
      </bottom>
      <diagonal/>
    </border>
    <border>
      <left style="thin">
        <color theme="8" tint="0.39988402966399123"/>
      </left>
      <right/>
      <top style="medium">
        <color theme="8" tint="0.39985351115451523"/>
      </top>
      <bottom style="thin">
        <color theme="8" tint="0.39988402966399123"/>
      </bottom>
      <diagonal/>
    </border>
    <border>
      <left/>
      <right/>
      <top style="medium">
        <color theme="8" tint="0.39985351115451523"/>
      </top>
      <bottom style="thin">
        <color theme="8" tint="0.39988402966399123"/>
      </bottom>
      <diagonal/>
    </border>
    <border>
      <left/>
      <right style="thin">
        <color theme="8" tint="0.39988402966399123"/>
      </right>
      <top style="medium">
        <color theme="8" tint="0.39985351115451523"/>
      </top>
      <bottom style="thin">
        <color theme="8" tint="0.39988402966399123"/>
      </bottom>
      <diagonal/>
    </border>
    <border>
      <left style="thin">
        <color theme="8" tint="0.39988402966399123"/>
      </left>
      <right/>
      <top style="medium">
        <color theme="8" tint="0.39985351115451523"/>
      </top>
      <bottom/>
      <diagonal/>
    </border>
    <border>
      <left/>
      <right/>
      <top style="medium">
        <color theme="8" tint="0.39985351115451523"/>
      </top>
      <bottom/>
      <diagonal/>
    </border>
    <border>
      <left/>
      <right style="thin">
        <color theme="8" tint="0.39988402966399123"/>
      </right>
      <top style="medium">
        <color theme="8" tint="0.39985351115451523"/>
      </top>
      <bottom/>
      <diagonal/>
    </border>
    <border>
      <left style="thin">
        <color theme="8" tint="0.39988402966399123"/>
      </left>
      <right/>
      <top/>
      <bottom style="thin">
        <color theme="8" tint="0.39988402966399123"/>
      </bottom>
      <diagonal/>
    </border>
    <border>
      <left/>
      <right/>
      <top/>
      <bottom style="thin">
        <color theme="8" tint="0.39988402966399123"/>
      </bottom>
      <diagonal/>
    </border>
    <border>
      <left/>
      <right style="thin">
        <color theme="8" tint="0.39988402966399123"/>
      </right>
      <top/>
      <bottom style="thin">
        <color theme="8" tint="0.39988402966399123"/>
      </bottom>
      <diagonal/>
    </border>
    <border>
      <left style="medium">
        <color theme="8" tint="0.39985351115451523"/>
      </left>
      <right style="thin">
        <color theme="8" tint="0.39988402966399123"/>
      </right>
      <top style="thin">
        <color theme="8" tint="0.39988402966399123"/>
      </top>
      <bottom/>
      <diagonal/>
    </border>
    <border>
      <left style="medium">
        <color theme="8" tint="0.39985351115451523"/>
      </left>
      <right style="thin">
        <color theme="8" tint="0.39988402966399123"/>
      </right>
      <top/>
      <bottom style="thin">
        <color theme="8" tint="0.39988402966399123"/>
      </bottom>
      <diagonal/>
    </border>
    <border>
      <left style="thin">
        <color theme="8" tint="0.39988402966399123"/>
      </left>
      <right style="thin">
        <color theme="8" tint="0.39988402966399123"/>
      </right>
      <top style="thin">
        <color theme="8" tint="0.39988402966399123"/>
      </top>
      <bottom/>
      <diagonal/>
    </border>
    <border>
      <left style="thin">
        <color theme="8" tint="0.39988402966399123"/>
      </left>
      <right style="thin">
        <color theme="8" tint="0.39988402966399123"/>
      </right>
      <top/>
      <bottom style="thin">
        <color theme="8" tint="0.39988402966399123"/>
      </bottom>
      <diagonal/>
    </border>
    <border>
      <left style="thin">
        <color theme="8" tint="-0.24994659260841701"/>
      </left>
      <right style="thin">
        <color theme="8" tint="-0.24994659260841701"/>
      </right>
      <top style="thin">
        <color theme="8" tint="-0.24994659260841701"/>
      </top>
      <bottom/>
      <diagonal/>
    </border>
    <border>
      <left style="thin">
        <color theme="8" tint="0.39988402966399123"/>
      </left>
      <right/>
      <top style="thin">
        <color theme="8" tint="0.39988402966399123"/>
      </top>
      <bottom style="thin">
        <color theme="8" tint="0.39988402966399123"/>
      </bottom>
      <diagonal/>
    </border>
    <border>
      <left style="thin">
        <color theme="8" tint="0.39988402966399123"/>
      </left>
      <right/>
      <top style="thin">
        <color theme="8" tint="0.39988402966399123"/>
      </top>
      <bottom style="medium">
        <color theme="8" tint="0.39985351115451523"/>
      </bottom>
      <diagonal/>
    </border>
    <border>
      <left style="medium">
        <color theme="8" tint="0.39979247413556324"/>
      </left>
      <right style="medium">
        <color theme="8" tint="0.39979247413556324"/>
      </right>
      <top style="medium">
        <color theme="8" tint="0.39979247413556324"/>
      </top>
      <bottom/>
      <diagonal/>
    </border>
    <border>
      <left style="medium">
        <color theme="8" tint="0.39979247413556324"/>
      </left>
      <right style="medium">
        <color theme="8" tint="0.39979247413556324"/>
      </right>
      <top/>
      <bottom/>
      <diagonal/>
    </border>
    <border>
      <left style="medium">
        <color theme="8" tint="0.39979247413556324"/>
      </left>
      <right style="medium">
        <color theme="8" tint="0.39979247413556324"/>
      </right>
      <top/>
      <bottom style="medium">
        <color theme="8" tint="0.39982299264503923"/>
      </bottom>
      <diagonal/>
    </border>
    <border>
      <left style="medium">
        <color theme="8" tint="0.39979247413556324"/>
      </left>
      <right style="medium">
        <color theme="8" tint="0.39979247413556324"/>
      </right>
      <top/>
      <bottom style="thin">
        <color theme="8" tint="0.39988402966399123"/>
      </bottom>
      <diagonal/>
    </border>
    <border>
      <left style="medium">
        <color theme="8" tint="0.39979247413556324"/>
      </left>
      <right style="medium">
        <color theme="8" tint="0.39979247413556324"/>
      </right>
      <top style="thin">
        <color theme="8" tint="0.39988402966399123"/>
      </top>
      <bottom/>
      <diagonal/>
    </border>
    <border>
      <left style="medium">
        <color theme="8" tint="0.39979247413556324"/>
      </left>
      <right style="medium">
        <color theme="8" tint="0.39979247413556324"/>
      </right>
      <top style="thin">
        <color theme="8" tint="0.39988402966399123"/>
      </top>
      <bottom style="thin">
        <color theme="8" tint="0.39988402966399123"/>
      </bottom>
      <diagonal/>
    </border>
    <border>
      <left style="medium">
        <color theme="8" tint="0.39979247413556324"/>
      </left>
      <right style="medium">
        <color theme="8" tint="0.39979247413556324"/>
      </right>
      <top style="thin">
        <color theme="8" tint="0.39988402966399123"/>
      </top>
      <bottom style="medium">
        <color theme="8" tint="0.39979247413556324"/>
      </bottom>
      <diagonal/>
    </border>
    <border>
      <left style="medium">
        <color theme="8" tint="0.39994506668294322"/>
      </left>
      <right style="medium">
        <color theme="8" tint="0.39994506668294322"/>
      </right>
      <top style="medium">
        <color theme="8" tint="0.39994506668294322"/>
      </top>
      <bottom/>
      <diagonal/>
    </border>
    <border>
      <left style="medium">
        <color theme="8" tint="0.39994506668294322"/>
      </left>
      <right style="medium">
        <color theme="8" tint="0.39994506668294322"/>
      </right>
      <top/>
      <bottom/>
      <diagonal/>
    </border>
    <border>
      <left style="medium">
        <color theme="8" tint="0.39994506668294322"/>
      </left>
      <right style="medium">
        <color theme="8" tint="0.39994506668294322"/>
      </right>
      <top/>
      <bottom style="medium">
        <color theme="8" tint="0.39994506668294322"/>
      </bottom>
      <diagonal/>
    </border>
    <border>
      <left style="thin">
        <color theme="8" tint="0.39988402966399123"/>
      </left>
      <right style="thin">
        <color theme="8" tint="0.39988402966399123"/>
      </right>
      <top/>
      <bottom/>
      <diagonal/>
    </border>
    <border>
      <left style="medium">
        <color theme="8" tint="0.39985351115451523"/>
      </left>
      <right style="thin">
        <color theme="8" tint="0.39988402966399123"/>
      </right>
      <top/>
      <bottom/>
      <diagonal/>
    </border>
    <border>
      <left/>
      <right style="thin">
        <color theme="8" tint="0.39988402966399123"/>
      </right>
      <top style="thin">
        <color theme="8" tint="0.39988402966399123"/>
      </top>
      <bottom style="thin">
        <color theme="8" tint="0.39988402966399123"/>
      </bottom>
      <diagonal/>
    </border>
    <border>
      <left style="thin">
        <color theme="8" tint="0.39988402966399123"/>
      </left>
      <right style="thin">
        <color theme="8" tint="0.39988402966399123"/>
      </right>
      <top style="medium">
        <color theme="8" tint="0.39985351115451523"/>
      </top>
      <bottom/>
      <diagonal/>
    </border>
    <border>
      <left style="medium">
        <color theme="8" tint="0.39994506668294322"/>
      </left>
      <right/>
      <top/>
      <bottom/>
      <diagonal/>
    </border>
    <border>
      <left style="thin">
        <color theme="8" tint="0.39988402966399123"/>
      </left>
      <right style="medium">
        <color theme="8" tint="0.39979247413556324"/>
      </right>
      <top style="medium">
        <color theme="8" tint="0.39985351115451523"/>
      </top>
      <bottom/>
      <diagonal/>
    </border>
    <border>
      <left style="thin">
        <color theme="8" tint="0.39988402966399123"/>
      </left>
      <right style="medium">
        <color theme="8" tint="0.39979247413556324"/>
      </right>
      <top/>
      <bottom/>
      <diagonal/>
    </border>
    <border>
      <left style="thin">
        <color theme="8" tint="0.39988402966399123"/>
      </left>
      <right style="medium">
        <color theme="8" tint="0.39979247413556324"/>
      </right>
      <top/>
      <bottom style="thin">
        <color theme="8" tint="0.39988402966399123"/>
      </bottom>
      <diagonal/>
    </border>
    <border>
      <left style="thin">
        <color theme="8" tint="0.39988402966399123"/>
      </left>
      <right/>
      <top style="thin">
        <color theme="8" tint="0.39988402966399123"/>
      </top>
      <bottom/>
      <diagonal/>
    </border>
    <border>
      <left/>
      <right style="thin">
        <color theme="8" tint="0.39988402966399123"/>
      </right>
      <top style="thin">
        <color theme="8" tint="0.39988402966399123"/>
      </top>
      <bottom/>
      <diagonal/>
    </border>
    <border>
      <left/>
      <right style="medium">
        <color theme="8" tint="0.39994506668294322"/>
      </right>
      <top style="medium">
        <color theme="8" tint="0.39985351115451523"/>
      </top>
      <bottom/>
      <diagonal/>
    </border>
    <border>
      <left style="thin">
        <color theme="8" tint="0.39988402966399123"/>
      </left>
      <right/>
      <top/>
      <bottom/>
      <diagonal/>
    </border>
    <border>
      <left/>
      <right style="medium">
        <color theme="8" tint="0.39994506668294322"/>
      </right>
      <top/>
      <bottom/>
      <diagonal/>
    </border>
    <border>
      <left style="thin">
        <color theme="8" tint="0.39988402966399123"/>
      </left>
      <right/>
      <top/>
      <bottom style="medium">
        <color theme="8" tint="0.39985351115451523"/>
      </bottom>
      <diagonal/>
    </border>
    <border>
      <left/>
      <right style="medium">
        <color theme="8" tint="0.39994506668294322"/>
      </right>
      <top/>
      <bottom style="medium">
        <color theme="8" tint="0.39985351115451523"/>
      </bottom>
      <diagonal/>
    </border>
    <border>
      <left style="thin">
        <color rgb="FFA8D08D"/>
      </left>
      <right style="thin">
        <color rgb="FFA8D08D"/>
      </right>
      <top style="thin">
        <color rgb="FFA8D08D"/>
      </top>
      <bottom style="thin">
        <color rgb="FFA8D08D"/>
      </bottom>
      <diagonal/>
    </border>
    <border>
      <left/>
      <right style="thin">
        <color theme="8" tint="0.3998840296639912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7" fillId="0" borderId="0"/>
  </cellStyleXfs>
  <cellXfs count="486">
    <xf numFmtId="0" fontId="0" fillId="0" borderId="0" xfId="0"/>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center" vertical="center"/>
    </xf>
    <xf numFmtId="0" fontId="4" fillId="2" borderId="0" xfId="0" applyFont="1" applyFill="1" applyAlignment="1">
      <alignment horizontal="justify" vertical="center"/>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8" fillId="10"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6" fillId="6" borderId="7" xfId="3"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7" xfId="0" applyFont="1" applyFill="1" applyBorder="1" applyAlignment="1">
      <alignment horizontal="justify" vertical="center" wrapText="1"/>
    </xf>
    <xf numFmtId="9" fontId="4" fillId="9" borderId="7" xfId="2" applyFont="1" applyFill="1" applyBorder="1" applyAlignment="1">
      <alignment horizontal="center" vertical="center" wrapText="1"/>
    </xf>
    <xf numFmtId="0" fontId="10" fillId="2" borderId="7" xfId="4" applyFont="1" applyFill="1" applyBorder="1" applyAlignment="1" applyProtection="1">
      <alignment vertical="center" wrapText="1"/>
      <protection locked="0"/>
    </xf>
    <xf numFmtId="0" fontId="10" fillId="2" borderId="7" xfId="4" applyFont="1" applyFill="1" applyBorder="1" applyAlignment="1" applyProtection="1">
      <alignment horizontal="left" vertical="center" wrapText="1"/>
      <protection locked="0"/>
    </xf>
    <xf numFmtId="9" fontId="8" fillId="0" borderId="7" xfId="2" applyFont="1" applyBorder="1" applyAlignment="1" applyProtection="1">
      <alignment horizontal="center" vertical="center" wrapText="1"/>
      <protection hidden="1"/>
    </xf>
    <xf numFmtId="9" fontId="8" fillId="0" borderId="7" xfId="2" applyFont="1" applyBorder="1" applyAlignment="1" applyProtection="1">
      <alignment horizontal="center" vertical="center" wrapText="1"/>
      <protection locked="0"/>
    </xf>
    <xf numFmtId="9" fontId="8" fillId="3" borderId="7" xfId="2" applyFont="1" applyFill="1" applyBorder="1" applyAlignment="1" applyProtection="1">
      <alignment horizontal="center" vertical="center"/>
    </xf>
    <xf numFmtId="9" fontId="8" fillId="0" borderId="7" xfId="2" applyFont="1" applyBorder="1" applyAlignment="1" applyProtection="1">
      <alignment horizontal="center" vertical="center" wrapText="1"/>
      <protection locked="0" hidden="1"/>
    </xf>
    <xf numFmtId="9" fontId="8" fillId="0" borderId="7" xfId="2" applyFont="1" applyFill="1" applyBorder="1" applyAlignment="1" applyProtection="1">
      <alignment horizontal="center" vertical="center" wrapText="1"/>
      <protection locked="0" hidden="1"/>
    </xf>
    <xf numFmtId="9" fontId="4" fillId="2" borderId="7" xfId="2" applyFont="1" applyFill="1" applyBorder="1" applyAlignment="1">
      <alignment horizontal="center" vertical="center" wrapText="1"/>
    </xf>
    <xf numFmtId="9" fontId="7" fillId="20" borderId="7" xfId="2" applyFont="1" applyFill="1" applyBorder="1" applyAlignment="1">
      <alignment horizontal="center" vertical="center" wrapText="1"/>
    </xf>
    <xf numFmtId="164" fontId="7" fillId="20" borderId="7" xfId="2" applyNumberFormat="1" applyFont="1" applyFill="1" applyBorder="1" applyAlignment="1">
      <alignment horizontal="center" vertical="center" wrapText="1"/>
    </xf>
    <xf numFmtId="0" fontId="8" fillId="11" borderId="7" xfId="0" applyFont="1" applyFill="1" applyBorder="1" applyAlignment="1" applyProtection="1">
      <alignment horizontal="justify" vertical="center" wrapText="1"/>
      <protection locked="0"/>
    </xf>
    <xf numFmtId="9" fontId="4" fillId="11" borderId="7" xfId="2" applyFont="1" applyFill="1" applyBorder="1" applyAlignment="1">
      <alignment horizontal="center" vertical="center" wrapText="1"/>
    </xf>
    <xf numFmtId="0" fontId="4" fillId="11" borderId="7" xfId="0" applyFont="1" applyFill="1" applyBorder="1" applyAlignment="1">
      <alignment horizontal="center" vertical="center" wrapText="1"/>
    </xf>
    <xf numFmtId="0" fontId="10" fillId="2" borderId="7" xfId="3" applyFont="1" applyFill="1" applyBorder="1" applyAlignment="1" applyProtection="1">
      <alignment vertical="center" wrapText="1"/>
      <protection locked="0"/>
    </xf>
    <xf numFmtId="164" fontId="4" fillId="2" borderId="7" xfId="2"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9" fontId="4" fillId="3" borderId="7" xfId="2"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8" fillId="3" borderId="7" xfId="1" applyNumberFormat="1" applyFont="1" applyFill="1" applyBorder="1" applyAlignment="1" applyProtection="1">
      <alignment horizontal="center" vertical="center"/>
    </xf>
    <xf numFmtId="2" fontId="7" fillId="20" borderId="7" xfId="3" applyNumberFormat="1" applyFont="1" applyFill="1" applyBorder="1" applyAlignment="1">
      <alignment horizontal="center" vertical="center" wrapText="1"/>
    </xf>
    <xf numFmtId="9" fontId="4" fillId="0" borderId="7" xfId="2" applyFont="1" applyFill="1" applyBorder="1" applyAlignment="1">
      <alignment horizontal="center" vertical="center" wrapText="1"/>
    </xf>
    <xf numFmtId="0" fontId="8" fillId="8" borderId="7" xfId="0" applyFont="1" applyFill="1" applyBorder="1" applyAlignment="1" applyProtection="1">
      <alignment horizontal="justify" vertical="center" wrapText="1"/>
      <protection locked="0"/>
    </xf>
    <xf numFmtId="9" fontId="4" fillId="8" borderId="7" xfId="2" applyFont="1" applyFill="1" applyBorder="1" applyAlignment="1">
      <alignment horizontal="center" vertical="center" wrapText="1"/>
    </xf>
    <xf numFmtId="0" fontId="4" fillId="8" borderId="7" xfId="0" applyFont="1" applyFill="1" applyBorder="1" applyAlignment="1">
      <alignment horizontal="center" vertical="center" wrapText="1"/>
    </xf>
    <xf numFmtId="0" fontId="20" fillId="4" borderId="7" xfId="0" applyFont="1" applyFill="1" applyBorder="1" applyAlignment="1">
      <alignment vertical="center" wrapText="1"/>
    </xf>
    <xf numFmtId="0" fontId="20" fillId="4" borderId="7" xfId="0" applyFont="1" applyFill="1" applyBorder="1" applyAlignment="1">
      <alignment horizontal="center" vertical="center" wrapText="1"/>
    </xf>
    <xf numFmtId="9" fontId="8" fillId="8" borderId="7" xfId="2"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0" fillId="4" borderId="7" xfId="0" applyFont="1" applyFill="1" applyBorder="1" applyAlignment="1">
      <alignment vertical="center" wrapText="1"/>
    </xf>
    <xf numFmtId="0" fontId="10" fillId="4"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xf numFmtId="0" fontId="8" fillId="2" borderId="7" xfId="0" applyFont="1" applyFill="1" applyBorder="1" applyAlignment="1">
      <alignment horizontal="center" vertical="center" wrapText="1"/>
    </xf>
    <xf numFmtId="0" fontId="8" fillId="7" borderId="7" xfId="0" applyFont="1" applyFill="1" applyBorder="1" applyAlignment="1" applyProtection="1">
      <alignment horizontal="justify" vertical="center" wrapText="1"/>
      <protection locked="0"/>
    </xf>
    <xf numFmtId="9" fontId="4" fillId="7" borderId="7" xfId="2" applyFont="1" applyFill="1" applyBorder="1" applyAlignment="1">
      <alignment horizontal="center" vertical="center" wrapText="1"/>
    </xf>
    <xf numFmtId="9" fontId="8" fillId="7" borderId="7" xfId="2" applyFont="1" applyFill="1" applyBorder="1" applyAlignment="1">
      <alignment horizontal="center" vertical="center" wrapText="1"/>
    </xf>
    <xf numFmtId="0" fontId="19" fillId="2" borderId="7" xfId="0" applyFont="1" applyFill="1" applyBorder="1"/>
    <xf numFmtId="0" fontId="4" fillId="7" borderId="7" xfId="0" applyFont="1" applyFill="1" applyBorder="1" applyAlignment="1">
      <alignment horizontal="center" vertical="center" wrapText="1"/>
    </xf>
    <xf numFmtId="0" fontId="4" fillId="7" borderId="7" xfId="0" applyFont="1" applyFill="1" applyBorder="1" applyAlignment="1">
      <alignment horizontal="center" vertical="center"/>
    </xf>
    <xf numFmtId="2" fontId="4" fillId="2" borderId="7" xfId="0" applyNumberFormat="1" applyFont="1" applyFill="1" applyBorder="1" applyAlignment="1">
      <alignment horizontal="center" vertical="center" wrapText="1"/>
    </xf>
    <xf numFmtId="9" fontId="4" fillId="12" borderId="7" xfId="2" applyFont="1" applyFill="1" applyBorder="1" applyAlignment="1">
      <alignment horizontal="center" vertical="center" wrapText="1"/>
    </xf>
    <xf numFmtId="0" fontId="4" fillId="12" borderId="7" xfId="0" applyFont="1" applyFill="1" applyBorder="1" applyAlignment="1">
      <alignment horizontal="center" vertical="center" wrapText="1"/>
    </xf>
    <xf numFmtId="0" fontId="9" fillId="14" borderId="7" xfId="0" applyFont="1" applyFill="1" applyBorder="1" applyAlignment="1">
      <alignment vertical="center" wrapText="1"/>
    </xf>
    <xf numFmtId="0" fontId="4" fillId="12" borderId="7" xfId="0" applyFont="1" applyFill="1" applyBorder="1" applyAlignment="1">
      <alignment horizontal="center" vertical="center"/>
    </xf>
    <xf numFmtId="0" fontId="8" fillId="13" borderId="7" xfId="0" applyFont="1" applyFill="1" applyBorder="1" applyAlignment="1" applyProtection="1">
      <alignment horizontal="justify" vertical="center" wrapText="1"/>
      <protection locked="0"/>
    </xf>
    <xf numFmtId="9" fontId="4" fillId="13" borderId="7" xfId="2" applyFont="1" applyFill="1" applyBorder="1" applyAlignment="1">
      <alignment horizontal="center" vertical="center" wrapText="1"/>
    </xf>
    <xf numFmtId="0" fontId="4" fillId="13" borderId="7" xfId="0" applyFont="1" applyFill="1" applyBorder="1" applyAlignment="1">
      <alignment horizontal="center" vertical="center" wrapText="1"/>
    </xf>
    <xf numFmtId="0" fontId="9" fillId="2" borderId="7" xfId="0" applyFont="1" applyFill="1" applyBorder="1" applyAlignment="1">
      <alignment vertical="center" wrapText="1"/>
    </xf>
    <xf numFmtId="0" fontId="9" fillId="2" borderId="7" xfId="0" applyFont="1" applyFill="1" applyBorder="1" applyAlignment="1">
      <alignment vertical="center"/>
    </xf>
    <xf numFmtId="0" fontId="4" fillId="13" borderId="7" xfId="0" applyFont="1" applyFill="1" applyBorder="1" applyAlignment="1">
      <alignment horizontal="center" vertical="center"/>
    </xf>
    <xf numFmtId="0" fontId="8" fillId="13" borderId="7" xfId="0" applyFont="1" applyFill="1" applyBorder="1" applyAlignment="1" applyProtection="1">
      <alignment vertical="center" wrapText="1"/>
      <protection locked="0"/>
    </xf>
    <xf numFmtId="9" fontId="4" fillId="13" borderId="7" xfId="0" applyNumberFormat="1" applyFont="1" applyFill="1" applyBorder="1" applyAlignment="1">
      <alignment horizontal="center" vertical="center"/>
    </xf>
    <xf numFmtId="0" fontId="8" fillId="15" borderId="7" xfId="0" applyFont="1" applyFill="1" applyBorder="1" applyAlignment="1" applyProtection="1">
      <alignment horizontal="justify" vertical="center" wrapText="1"/>
      <protection locked="0"/>
    </xf>
    <xf numFmtId="0" fontId="4" fillId="15" borderId="7" xfId="0" applyFont="1" applyFill="1" applyBorder="1" applyAlignment="1">
      <alignment horizontal="center" vertical="center"/>
    </xf>
    <xf numFmtId="9" fontId="4" fillId="2" borderId="7" xfId="2" applyNumberFormat="1" applyFont="1" applyFill="1" applyBorder="1" applyAlignment="1">
      <alignment horizontal="center" vertical="center" wrapText="1"/>
    </xf>
    <xf numFmtId="0" fontId="8" fillId="15" borderId="10" xfId="0" applyFont="1" applyFill="1" applyBorder="1" applyAlignment="1" applyProtection="1">
      <alignment horizontal="center" vertical="center" wrapText="1"/>
      <protection locked="0"/>
    </xf>
    <xf numFmtId="0" fontId="8" fillId="16" borderId="11" xfId="0" applyFont="1" applyFill="1" applyBorder="1" applyAlignment="1" applyProtection="1">
      <alignment horizontal="center" vertical="center" wrapText="1"/>
      <protection locked="0"/>
    </xf>
    <xf numFmtId="0" fontId="8" fillId="16" borderId="12" xfId="0" applyFont="1" applyFill="1" applyBorder="1" applyAlignment="1" applyProtection="1">
      <alignment horizontal="justify" vertical="center" wrapText="1"/>
      <protection locked="0"/>
    </xf>
    <xf numFmtId="9" fontId="4" fillId="16" borderId="12" xfId="2" applyFont="1" applyFill="1" applyBorder="1" applyAlignment="1">
      <alignment horizontal="center" vertical="center" wrapText="1"/>
    </xf>
    <xf numFmtId="10" fontId="4" fillId="2" borderId="12" xfId="2" applyNumberFormat="1" applyFont="1" applyFill="1" applyBorder="1" applyAlignment="1">
      <alignment horizontal="center" vertical="center" wrapText="1"/>
    </xf>
    <xf numFmtId="9" fontId="8" fillId="3" borderId="12" xfId="2" applyFont="1" applyFill="1" applyBorder="1" applyAlignment="1" applyProtection="1">
      <alignment horizontal="center" vertical="center"/>
    </xf>
    <xf numFmtId="9" fontId="4" fillId="2" borderId="12" xfId="2" applyFont="1" applyFill="1" applyBorder="1" applyAlignment="1">
      <alignment horizontal="center" vertical="center" wrapText="1"/>
    </xf>
    <xf numFmtId="9" fontId="4" fillId="2" borderId="12" xfId="2" applyFont="1" applyFill="1" applyBorder="1"/>
    <xf numFmtId="9" fontId="4" fillId="0" borderId="12" xfId="2"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9" fontId="7" fillId="20" borderId="12" xfId="2" applyFont="1" applyFill="1" applyBorder="1" applyAlignment="1">
      <alignment horizontal="center" vertical="center" wrapText="1"/>
    </xf>
    <xf numFmtId="164" fontId="7" fillId="20" borderId="12" xfId="2" applyNumberFormat="1" applyFont="1" applyFill="1" applyBorder="1" applyAlignment="1">
      <alignment horizontal="center" vertical="center" wrapText="1"/>
    </xf>
    <xf numFmtId="0" fontId="17" fillId="10"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164" fontId="7" fillId="18" borderId="7" xfId="2" applyNumberFormat="1" applyFont="1" applyFill="1" applyBorder="1" applyAlignment="1">
      <alignment horizontal="center" vertical="center" wrapText="1"/>
    </xf>
    <xf numFmtId="164" fontId="21" fillId="17" borderId="7" xfId="2" applyNumberFormat="1" applyFont="1" applyFill="1" applyBorder="1" applyAlignment="1">
      <alignment horizontal="center" vertical="center" wrapText="1"/>
    </xf>
    <xf numFmtId="164" fontId="7" fillId="18" borderId="12" xfId="2" applyNumberFormat="1" applyFont="1" applyFill="1" applyBorder="1" applyAlignment="1">
      <alignment horizontal="center" vertical="center" wrapText="1"/>
    </xf>
    <xf numFmtId="0" fontId="12" fillId="7" borderId="2" xfId="0" applyFont="1" applyFill="1" applyBorder="1" applyAlignment="1">
      <alignment horizontal="center"/>
    </xf>
    <xf numFmtId="0" fontId="11" fillId="0" borderId="0" xfId="0" applyFont="1"/>
    <xf numFmtId="0" fontId="8" fillId="2" borderId="2" xfId="0" applyFont="1" applyFill="1" applyBorder="1" applyAlignment="1" applyProtection="1">
      <alignment horizontal="center" vertical="center" wrapText="1"/>
      <protection locked="0"/>
    </xf>
    <xf numFmtId="0" fontId="4"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8" fillId="11" borderId="6" xfId="0" applyFont="1" applyFill="1" applyBorder="1" applyAlignment="1" applyProtection="1">
      <alignment horizontal="justify" vertical="center" wrapText="1"/>
      <protection locked="0"/>
    </xf>
    <xf numFmtId="0" fontId="8" fillId="8" borderId="6" xfId="0" applyFont="1" applyFill="1" applyBorder="1" applyAlignment="1" applyProtection="1">
      <alignment horizontal="justify" vertical="center" wrapText="1"/>
      <protection locked="0"/>
    </xf>
    <xf numFmtId="0" fontId="9" fillId="8" borderId="6" xfId="0" applyFont="1" applyFill="1" applyBorder="1" applyAlignment="1">
      <alignment horizontal="center" vertical="center" wrapText="1"/>
    </xf>
    <xf numFmtId="0" fontId="8" fillId="7" borderId="6" xfId="0" applyFont="1" applyFill="1" applyBorder="1" applyAlignment="1" applyProtection="1">
      <alignment horizontal="justify" vertical="center" wrapText="1"/>
      <protection locked="0"/>
    </xf>
    <xf numFmtId="0" fontId="9" fillId="7" borderId="6" xfId="0" applyFont="1" applyFill="1" applyBorder="1" applyAlignment="1">
      <alignment horizontal="center" vertical="center" wrapText="1"/>
    </xf>
    <xf numFmtId="0" fontId="8" fillId="12" borderId="6" xfId="0" applyFont="1" applyFill="1" applyBorder="1" applyAlignment="1" applyProtection="1">
      <alignment horizontal="justify" vertical="center" wrapText="1"/>
      <protection locked="0"/>
    </xf>
    <xf numFmtId="0" fontId="9" fillId="12" borderId="6" xfId="0" applyFont="1" applyFill="1" applyBorder="1" applyAlignment="1">
      <alignment horizontal="center" vertical="center" wrapText="1"/>
    </xf>
    <xf numFmtId="0" fontId="8" fillId="13" borderId="6" xfId="0" applyFont="1" applyFill="1" applyBorder="1" applyAlignment="1" applyProtection="1">
      <alignment horizontal="justify" vertical="center" wrapText="1"/>
      <protection locked="0"/>
    </xf>
    <xf numFmtId="0" fontId="9" fillId="13" borderId="6" xfId="0" applyFont="1" applyFill="1" applyBorder="1" applyAlignment="1">
      <alignment horizontal="center" vertical="center" wrapText="1"/>
    </xf>
    <xf numFmtId="0" fontId="8" fillId="13" borderId="6" xfId="0" applyFont="1" applyFill="1" applyBorder="1" applyAlignment="1" applyProtection="1">
      <alignment vertical="center" wrapText="1"/>
      <protection locked="0"/>
    </xf>
    <xf numFmtId="0" fontId="8" fillId="15" borderId="6" xfId="0" applyFont="1" applyFill="1" applyBorder="1" applyAlignment="1" applyProtection="1">
      <alignment horizontal="justify" vertical="center" wrapText="1"/>
      <protection locked="0"/>
    </xf>
    <xf numFmtId="0" fontId="9" fillId="15" borderId="6" xfId="0" applyFont="1" applyFill="1" applyBorder="1" applyAlignment="1">
      <alignment horizontal="center" vertical="center" wrapText="1"/>
    </xf>
    <xf numFmtId="0" fontId="8" fillId="16" borderId="6" xfId="0" applyFont="1" applyFill="1" applyBorder="1" applyAlignment="1" applyProtection="1">
      <alignment horizontal="justify" vertical="center" wrapText="1"/>
      <protection locked="0"/>
    </xf>
    <xf numFmtId="0" fontId="9" fillId="16" borderId="6" xfId="0" applyFont="1" applyFill="1" applyBorder="1" applyAlignment="1">
      <alignment horizontal="center" vertical="center" wrapText="1"/>
    </xf>
    <xf numFmtId="0" fontId="8" fillId="15" borderId="2" xfId="0" applyFont="1" applyFill="1" applyBorder="1" applyAlignment="1" applyProtection="1">
      <alignment horizontal="center" vertical="center" wrapText="1"/>
      <protection locked="0"/>
    </xf>
    <xf numFmtId="0" fontId="3" fillId="2" borderId="27" xfId="0" applyFont="1" applyFill="1" applyBorder="1" applyAlignment="1">
      <alignment vertical="center" wrapText="1"/>
    </xf>
    <xf numFmtId="10" fontId="13" fillId="15" borderId="34" xfId="0" applyNumberFormat="1" applyFont="1" applyFill="1" applyBorder="1" applyAlignment="1" applyProtection="1">
      <alignment horizontal="center" vertical="center" wrapText="1"/>
      <protection locked="0"/>
    </xf>
    <xf numFmtId="10" fontId="13" fillId="16" borderId="35" xfId="0" applyNumberFormat="1" applyFont="1" applyFill="1" applyBorder="1" applyAlignment="1" applyProtection="1">
      <alignment horizontal="center" vertical="center" wrapText="1"/>
      <protection locked="0"/>
    </xf>
    <xf numFmtId="0" fontId="11" fillId="2" borderId="1" xfId="0" applyFont="1" applyFill="1" applyBorder="1" applyAlignment="1">
      <alignment vertical="center"/>
    </xf>
    <xf numFmtId="0" fontId="7" fillId="19" borderId="7"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5" fillId="21" borderId="9" xfId="0" applyFont="1" applyFill="1" applyBorder="1" applyAlignment="1">
      <alignment vertical="center" wrapText="1"/>
    </xf>
    <xf numFmtId="0" fontId="3" fillId="2" borderId="27" xfId="0" applyFont="1" applyFill="1" applyBorder="1" applyAlignment="1">
      <alignment vertical="center"/>
    </xf>
    <xf numFmtId="0" fontId="3" fillId="2" borderId="28" xfId="0" applyFont="1" applyFill="1" applyBorder="1" applyAlignment="1">
      <alignment vertical="center" wrapText="1"/>
    </xf>
    <xf numFmtId="0" fontId="8" fillId="23" borderId="11" xfId="0" applyFont="1" applyFill="1" applyBorder="1" applyAlignment="1" applyProtection="1">
      <alignment horizontal="center" vertical="center" wrapText="1"/>
      <protection locked="0"/>
    </xf>
    <xf numFmtId="0" fontId="8" fillId="23" borderId="12" xfId="0" applyFont="1" applyFill="1" applyBorder="1" applyAlignment="1" applyProtection="1">
      <alignment horizontal="justify" vertical="center" wrapText="1"/>
      <protection locked="0"/>
    </xf>
    <xf numFmtId="9" fontId="4" fillId="23" borderId="12" xfId="2" applyFont="1" applyFill="1" applyBorder="1" applyAlignment="1">
      <alignment horizontal="center" vertical="center" wrapText="1"/>
    </xf>
    <xf numFmtId="0" fontId="4" fillId="23" borderId="12" xfId="0" applyFont="1" applyFill="1" applyBorder="1" applyAlignment="1">
      <alignment horizontal="center" vertical="center" wrapText="1"/>
    </xf>
    <xf numFmtId="0" fontId="10" fillId="23" borderId="12" xfId="4" applyFont="1" applyFill="1" applyBorder="1" applyAlignment="1" applyProtection="1">
      <alignment vertical="center" wrapText="1"/>
      <protection locked="0"/>
    </xf>
    <xf numFmtId="0" fontId="10" fillId="23" borderId="12" xfId="4" applyFont="1" applyFill="1" applyBorder="1" applyAlignment="1" applyProtection="1">
      <alignment horizontal="left" vertical="center" wrapText="1"/>
      <protection locked="0"/>
    </xf>
    <xf numFmtId="10" fontId="13" fillId="23" borderId="35" xfId="0" applyNumberFormat="1" applyFont="1" applyFill="1" applyBorder="1" applyAlignment="1" applyProtection="1">
      <alignment horizontal="center" vertical="center" wrapText="1"/>
      <protection locked="0"/>
    </xf>
    <xf numFmtId="0" fontId="8" fillId="24" borderId="10" xfId="0" applyFont="1" applyFill="1" applyBorder="1" applyAlignment="1" applyProtection="1">
      <alignment horizontal="center" vertical="center" wrapText="1"/>
      <protection locked="0"/>
    </xf>
    <xf numFmtId="0" fontId="8" fillId="24" borderId="7" xfId="0" applyFont="1" applyFill="1" applyBorder="1" applyAlignment="1" applyProtection="1">
      <alignment horizontal="justify" vertical="center" wrapText="1"/>
      <protection locked="0"/>
    </xf>
    <xf numFmtId="9" fontId="4" fillId="24" borderId="7" xfId="2" applyFont="1" applyFill="1" applyBorder="1" applyAlignment="1">
      <alignment horizontal="center" vertical="center" wrapText="1"/>
    </xf>
    <xf numFmtId="0" fontId="4" fillId="24" borderId="7" xfId="0" applyFont="1" applyFill="1" applyBorder="1" applyAlignment="1">
      <alignment horizontal="center" vertical="center" wrapText="1"/>
    </xf>
    <xf numFmtId="0" fontId="10" fillId="24" borderId="7" xfId="4" applyFont="1" applyFill="1" applyBorder="1" applyAlignment="1" applyProtection="1">
      <alignment vertical="center" wrapText="1"/>
      <protection locked="0"/>
    </xf>
    <xf numFmtId="0" fontId="10" fillId="24" borderId="7" xfId="4" applyFont="1" applyFill="1" applyBorder="1" applyAlignment="1" applyProtection="1">
      <alignment horizontal="left" vertical="center" wrapText="1"/>
      <protection locked="0"/>
    </xf>
    <xf numFmtId="0" fontId="4" fillId="24" borderId="7" xfId="0" applyFont="1" applyFill="1" applyBorder="1" applyAlignment="1">
      <alignment horizontal="center" vertical="center"/>
    </xf>
    <xf numFmtId="10" fontId="13" fillId="24" borderId="34" xfId="0" applyNumberFormat="1" applyFont="1" applyFill="1" applyBorder="1" applyAlignment="1" applyProtection="1">
      <alignment horizontal="center" vertical="center" wrapText="1"/>
      <protection locked="0"/>
    </xf>
    <xf numFmtId="0" fontId="8" fillId="25" borderId="7" xfId="0" applyFont="1" applyFill="1" applyBorder="1" applyAlignment="1" applyProtection="1">
      <alignment vertical="center" wrapText="1"/>
      <protection locked="0"/>
    </xf>
    <xf numFmtId="9" fontId="4" fillId="25" borderId="7" xfId="2" applyFont="1" applyFill="1" applyBorder="1" applyAlignment="1">
      <alignment horizontal="center" vertical="center" wrapText="1"/>
    </xf>
    <xf numFmtId="0" fontId="4" fillId="25" borderId="7" xfId="0" applyFont="1" applyFill="1" applyBorder="1" applyAlignment="1">
      <alignment horizontal="center" vertical="center" wrapText="1"/>
    </xf>
    <xf numFmtId="0" fontId="3" fillId="2" borderId="28" xfId="0" applyFont="1" applyFill="1" applyBorder="1" applyAlignment="1">
      <alignment wrapText="1"/>
    </xf>
    <xf numFmtId="0" fontId="3" fillId="2" borderId="27" xfId="0" applyFont="1" applyFill="1" applyBorder="1" applyAlignment="1">
      <alignment wrapText="1"/>
    </xf>
    <xf numFmtId="0" fontId="3" fillId="2" borderId="27" xfId="0" applyFont="1" applyFill="1" applyBorder="1" applyAlignment="1">
      <alignment vertical="top" wrapText="1"/>
    </xf>
    <xf numFmtId="4" fontId="4" fillId="2" borderId="7" xfId="0" applyNumberFormat="1" applyFont="1" applyFill="1" applyBorder="1" applyAlignment="1">
      <alignment horizontal="center" vertical="center" wrapText="1"/>
    </xf>
    <xf numFmtId="4" fontId="8" fillId="3" borderId="7" xfId="1" applyNumberFormat="1" applyFont="1" applyFill="1" applyBorder="1" applyAlignment="1" applyProtection="1">
      <alignment horizontal="center" vertical="center"/>
    </xf>
    <xf numFmtId="0" fontId="26" fillId="2" borderId="27" xfId="0" applyFont="1" applyFill="1" applyBorder="1" applyAlignment="1">
      <alignment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8" fillId="13" borderId="24" xfId="0" applyFont="1" applyFill="1" applyBorder="1" applyAlignment="1" applyProtection="1">
      <alignment vertical="center" wrapText="1"/>
      <protection locked="0"/>
    </xf>
    <xf numFmtId="3" fontId="8" fillId="3" borderId="7" xfId="1" applyNumberFormat="1" applyFont="1" applyFill="1" applyBorder="1" applyAlignment="1" applyProtection="1">
      <alignment horizontal="center" vertical="center"/>
    </xf>
    <xf numFmtId="0" fontId="29" fillId="2" borderId="0" xfId="0" applyFont="1" applyFill="1"/>
    <xf numFmtId="0" fontId="29" fillId="2" borderId="7" xfId="0" applyFont="1" applyFill="1" applyBorder="1" applyAlignment="1">
      <alignment horizontal="center" vertical="center" wrapText="1"/>
    </xf>
    <xf numFmtId="2" fontId="31" fillId="3" borderId="7" xfId="1" applyNumberFormat="1" applyFont="1" applyFill="1" applyBorder="1" applyAlignment="1" applyProtection="1">
      <alignment horizontal="center" vertical="center"/>
    </xf>
    <xf numFmtId="0" fontId="31" fillId="2" borderId="7" xfId="0" applyFont="1" applyFill="1" applyBorder="1" applyAlignment="1" applyProtection="1">
      <alignment horizontal="center" vertical="center" wrapText="1"/>
      <protection locked="0"/>
    </xf>
    <xf numFmtId="0" fontId="29" fillId="2" borderId="7" xfId="0" applyFont="1" applyFill="1" applyBorder="1" applyAlignment="1">
      <alignment horizontal="center" vertical="center"/>
    </xf>
    <xf numFmtId="0" fontId="29" fillId="2" borderId="7" xfId="0" applyFont="1" applyFill="1" applyBorder="1"/>
    <xf numFmtId="0" fontId="31" fillId="2" borderId="7" xfId="0" applyFont="1" applyFill="1" applyBorder="1" applyAlignment="1">
      <alignment horizontal="center" vertical="center" wrapText="1"/>
    </xf>
    <xf numFmtId="2" fontId="29" fillId="2" borderId="7" xfId="0" applyNumberFormat="1" applyFont="1" applyFill="1" applyBorder="1" applyAlignment="1">
      <alignment horizontal="center" vertical="center" wrapText="1"/>
    </xf>
    <xf numFmtId="0" fontId="31" fillId="13" borderId="24" xfId="0" applyFont="1" applyFill="1" applyBorder="1" applyAlignment="1" applyProtection="1">
      <alignment vertical="center" wrapText="1"/>
      <protection locked="0"/>
    </xf>
    <xf numFmtId="9" fontId="29" fillId="13" borderId="7" xfId="2" applyFont="1" applyFill="1" applyBorder="1" applyAlignment="1">
      <alignment horizontal="center" vertical="center" wrapText="1"/>
    </xf>
    <xf numFmtId="0" fontId="31" fillId="15" borderId="10" xfId="0" applyFont="1" applyFill="1" applyBorder="1" applyAlignment="1" applyProtection="1">
      <alignment horizontal="center" vertical="center" wrapText="1"/>
      <protection locked="0"/>
    </xf>
    <xf numFmtId="0" fontId="31" fillId="15" borderId="7" xfId="0" applyFont="1" applyFill="1" applyBorder="1" applyAlignment="1" applyProtection="1">
      <alignment horizontal="justify" vertical="center" wrapText="1"/>
      <protection locked="0"/>
    </xf>
    <xf numFmtId="9" fontId="29" fillId="15" borderId="7" xfId="2" applyFont="1" applyFill="1" applyBorder="1" applyAlignment="1">
      <alignment horizontal="center" vertical="center" wrapText="1"/>
    </xf>
    <xf numFmtId="0" fontId="29" fillId="15" borderId="7" xfId="0" applyFont="1" applyFill="1" applyBorder="1" applyAlignment="1">
      <alignment horizontal="center" vertical="center" wrapText="1"/>
    </xf>
    <xf numFmtId="0" fontId="31" fillId="16" borderId="11" xfId="0" applyFont="1" applyFill="1" applyBorder="1" applyAlignment="1" applyProtection="1">
      <alignment horizontal="center" vertical="center" wrapText="1"/>
      <protection locked="0"/>
    </xf>
    <xf numFmtId="0" fontId="31" fillId="16" borderId="12" xfId="0" applyFont="1" applyFill="1" applyBorder="1" applyAlignment="1" applyProtection="1">
      <alignment horizontal="justify" vertical="center" wrapText="1"/>
      <protection locked="0"/>
    </xf>
    <xf numFmtId="9" fontId="29" fillId="16" borderId="12" xfId="2" applyFont="1" applyFill="1" applyBorder="1" applyAlignment="1">
      <alignment horizontal="center" vertical="center" wrapText="1"/>
    </xf>
    <xf numFmtId="0" fontId="29" fillId="16" borderId="12" xfId="0" applyFont="1" applyFill="1" applyBorder="1" applyAlignment="1">
      <alignment horizontal="center" vertical="center" wrapText="1"/>
    </xf>
    <xf numFmtId="9" fontId="31" fillId="13" borderId="24" xfId="2" applyFont="1" applyFill="1" applyBorder="1" applyAlignment="1" applyProtection="1">
      <alignment horizontal="center" vertical="center" wrapText="1"/>
      <protection locked="0"/>
    </xf>
    <xf numFmtId="0" fontId="31" fillId="13" borderId="24" xfId="0" applyFont="1" applyFill="1" applyBorder="1" applyAlignment="1" applyProtection="1">
      <alignment horizontal="center" vertical="center" wrapText="1"/>
      <protection locked="0"/>
    </xf>
    <xf numFmtId="0" fontId="31" fillId="13" borderId="22" xfId="0" applyFont="1" applyFill="1" applyBorder="1" applyAlignment="1" applyProtection="1">
      <alignment horizontal="center" vertical="center" wrapText="1"/>
      <protection locked="0"/>
    </xf>
    <xf numFmtId="0" fontId="32" fillId="2" borderId="0" xfId="0" applyFont="1" applyFill="1"/>
    <xf numFmtId="0" fontId="32" fillId="2" borderId="0" xfId="0" applyFont="1" applyFill="1" applyAlignment="1">
      <alignment horizontal="justify" vertical="center"/>
    </xf>
    <xf numFmtId="0" fontId="28" fillId="2" borderId="0" xfId="0" applyFont="1" applyFill="1" applyAlignment="1">
      <alignment horizontal="center" vertical="center"/>
    </xf>
    <xf numFmtId="0" fontId="31" fillId="2" borderId="7" xfId="4" applyFont="1" applyFill="1" applyBorder="1" applyAlignment="1" applyProtection="1">
      <alignment vertical="center" wrapText="1"/>
      <protection locked="0"/>
    </xf>
    <xf numFmtId="0" fontId="31" fillId="2" borderId="7" xfId="4" applyFont="1" applyFill="1" applyBorder="1" applyAlignment="1" applyProtection="1">
      <alignment horizontal="left" vertical="center" wrapText="1"/>
      <protection locked="0"/>
    </xf>
    <xf numFmtId="0" fontId="29" fillId="2" borderId="27" xfId="0" applyFont="1" applyFill="1" applyBorder="1" applyAlignment="1">
      <alignment horizontal="justify" vertical="center" wrapText="1"/>
    </xf>
    <xf numFmtId="10" fontId="31" fillId="9" borderId="33" xfId="0" applyNumberFormat="1" applyFont="1" applyFill="1" applyBorder="1" applyAlignment="1" applyProtection="1">
      <alignment horizontal="center" vertical="center" wrapText="1"/>
      <protection locked="0"/>
    </xf>
    <xf numFmtId="0" fontId="31" fillId="2" borderId="7" xfId="3" applyFont="1" applyFill="1" applyBorder="1" applyAlignment="1" applyProtection="1">
      <alignment horizontal="center" vertical="center" wrapText="1"/>
      <protection locked="0"/>
    </xf>
    <xf numFmtId="0" fontId="36" fillId="4" borderId="7" xfId="0" applyFont="1" applyFill="1" applyBorder="1" applyAlignment="1">
      <alignment vertical="center" wrapText="1"/>
    </xf>
    <xf numFmtId="0" fontId="36" fillId="4" borderId="7" xfId="0" applyFont="1" applyFill="1" applyBorder="1" applyAlignment="1">
      <alignment horizontal="center" vertical="center" wrapText="1"/>
    </xf>
    <xf numFmtId="0" fontId="31" fillId="4" borderId="7" xfId="0" applyFont="1" applyFill="1" applyBorder="1" applyAlignment="1">
      <alignment vertical="center" wrapText="1"/>
    </xf>
    <xf numFmtId="0" fontId="31" fillId="4" borderId="7" xfId="0" applyFont="1" applyFill="1" applyBorder="1" applyAlignment="1">
      <alignment horizontal="center" vertical="center" wrapText="1"/>
    </xf>
    <xf numFmtId="0" fontId="29" fillId="14" borderId="7" xfId="0" applyFont="1" applyFill="1" applyBorder="1" applyAlignment="1">
      <alignment vertical="center" wrapText="1"/>
    </xf>
    <xf numFmtId="10" fontId="31" fillId="15" borderId="34" xfId="0" applyNumberFormat="1" applyFont="1" applyFill="1" applyBorder="1" applyAlignment="1" applyProtection="1">
      <alignment horizontal="center" vertical="center" wrapText="1"/>
      <protection locked="0"/>
    </xf>
    <xf numFmtId="0" fontId="31" fillId="2" borderId="12" xfId="4" applyFont="1" applyFill="1" applyBorder="1" applyAlignment="1" applyProtection="1">
      <alignment vertical="center" wrapText="1"/>
      <protection locked="0"/>
    </xf>
    <xf numFmtId="0" fontId="31" fillId="2" borderId="12" xfId="4" applyFont="1" applyFill="1" applyBorder="1" applyAlignment="1" applyProtection="1">
      <alignment horizontal="left" vertical="center" wrapText="1"/>
      <protection locked="0"/>
    </xf>
    <xf numFmtId="0" fontId="29" fillId="2" borderId="28" xfId="0" applyFont="1" applyFill="1" applyBorder="1" applyAlignment="1">
      <alignment horizontal="justify" vertical="center" wrapText="1"/>
    </xf>
    <xf numFmtId="2" fontId="29" fillId="2" borderId="7" xfId="2" applyNumberFormat="1" applyFont="1" applyFill="1" applyBorder="1" applyAlignment="1">
      <alignment horizontal="center" vertical="center" wrapText="1"/>
    </xf>
    <xf numFmtId="1" fontId="29" fillId="2" borderId="7" xfId="2" applyNumberFormat="1" applyFont="1" applyFill="1" applyBorder="1" applyAlignment="1">
      <alignment horizontal="center" vertical="center" wrapText="1"/>
    </xf>
    <xf numFmtId="1" fontId="31" fillId="3" borderId="7" xfId="1" applyNumberFormat="1" applyFont="1" applyFill="1" applyBorder="1" applyAlignment="1" applyProtection="1">
      <alignment horizontal="center" vertical="center"/>
    </xf>
    <xf numFmtId="1" fontId="37" fillId="0" borderId="54" xfId="0" applyNumberFormat="1" applyFont="1" applyBorder="1" applyAlignment="1">
      <alignment horizontal="center" vertical="center" wrapText="1"/>
    </xf>
    <xf numFmtId="1" fontId="4" fillId="26" borderId="54" xfId="0" applyNumberFormat="1" applyFont="1" applyFill="1" applyBorder="1" applyAlignment="1">
      <alignment horizontal="center" vertical="center"/>
    </xf>
    <xf numFmtId="1" fontId="4" fillId="0" borderId="54" xfId="0" applyNumberFormat="1" applyFont="1" applyBorder="1" applyAlignment="1">
      <alignment horizontal="center" vertical="center" wrapText="1"/>
    </xf>
    <xf numFmtId="1" fontId="29" fillId="2" borderId="7" xfId="0" applyNumberFormat="1" applyFont="1" applyFill="1" applyBorder="1" applyAlignment="1">
      <alignment horizontal="center" vertical="center"/>
    </xf>
    <xf numFmtId="2" fontId="29" fillId="2" borderId="7" xfId="0" applyNumberFormat="1" applyFont="1" applyFill="1" applyBorder="1"/>
    <xf numFmtId="2" fontId="29" fillId="11" borderId="7" xfId="2" applyNumberFormat="1" applyFont="1" applyFill="1" applyBorder="1" applyAlignment="1">
      <alignment horizontal="center" vertical="center" wrapText="1"/>
    </xf>
    <xf numFmtId="2" fontId="29" fillId="3" borderId="7" xfId="2" applyNumberFormat="1" applyFont="1" applyFill="1" applyBorder="1" applyAlignment="1">
      <alignment horizontal="center" vertical="center" wrapText="1"/>
    </xf>
    <xf numFmtId="1" fontId="29" fillId="3" borderId="7" xfId="2" applyNumberFormat="1" applyFont="1" applyFill="1" applyBorder="1" applyAlignment="1">
      <alignment horizontal="center" vertical="center" wrapText="1"/>
    </xf>
    <xf numFmtId="1" fontId="31" fillId="3" borderId="7" xfId="2" applyNumberFormat="1" applyFont="1" applyFill="1" applyBorder="1" applyAlignment="1" applyProtection="1">
      <alignment horizontal="center" vertical="center"/>
    </xf>
    <xf numFmtId="1" fontId="29" fillId="2" borderId="7" xfId="0" applyNumberFormat="1" applyFont="1" applyFill="1" applyBorder="1" applyAlignment="1">
      <alignment horizontal="center" vertical="center" wrapText="1"/>
    </xf>
    <xf numFmtId="1" fontId="29" fillId="3" borderId="7" xfId="0" applyNumberFormat="1" applyFont="1" applyFill="1" applyBorder="1" applyAlignment="1">
      <alignment horizontal="center" vertical="center" wrapText="1"/>
    </xf>
    <xf numFmtId="1" fontId="29" fillId="11" borderId="7" xfId="2" applyNumberFormat="1" applyFont="1" applyFill="1" applyBorder="1" applyAlignment="1">
      <alignment horizontal="center" vertical="center" wrapText="1"/>
    </xf>
    <xf numFmtId="2" fontId="31" fillId="0" borderId="7" xfId="2" applyNumberFormat="1" applyFont="1" applyBorder="1" applyAlignment="1" applyProtection="1">
      <alignment horizontal="center" vertical="center" wrapText="1"/>
      <protection locked="0" hidden="1"/>
    </xf>
    <xf numFmtId="2" fontId="31" fillId="0" borderId="7" xfId="2" applyNumberFormat="1" applyFont="1" applyFill="1" applyBorder="1" applyAlignment="1" applyProtection="1">
      <alignment horizontal="center" vertical="center" wrapText="1"/>
      <protection locked="0" hidden="1"/>
    </xf>
    <xf numFmtId="1" fontId="29" fillId="9" borderId="7" xfId="2" applyNumberFormat="1" applyFont="1" applyFill="1" applyBorder="1" applyAlignment="1">
      <alignment horizontal="center" vertical="center" wrapText="1"/>
    </xf>
    <xf numFmtId="2" fontId="31" fillId="8" borderId="7" xfId="2" applyNumberFormat="1" applyFont="1" applyFill="1" applyBorder="1" applyAlignment="1" applyProtection="1">
      <alignment horizontal="center" vertical="center" wrapText="1"/>
      <protection locked="0"/>
    </xf>
    <xf numFmtId="2" fontId="31" fillId="7" borderId="7" xfId="2" applyNumberFormat="1" applyFont="1" applyFill="1" applyBorder="1" applyAlignment="1">
      <alignment horizontal="center" vertical="center" wrapText="1"/>
    </xf>
    <xf numFmtId="2" fontId="29" fillId="7" borderId="7" xfId="0" applyNumberFormat="1" applyFont="1" applyFill="1" applyBorder="1" applyAlignment="1">
      <alignment horizontal="center" vertical="center"/>
    </xf>
    <xf numFmtId="2" fontId="29" fillId="12" borderId="7" xfId="0" applyNumberFormat="1" applyFont="1" applyFill="1" applyBorder="1" applyAlignment="1">
      <alignment horizontal="center" vertical="center"/>
    </xf>
    <xf numFmtId="2" fontId="29" fillId="13" borderId="7" xfId="0" applyNumberFormat="1" applyFont="1" applyFill="1" applyBorder="1" applyAlignment="1">
      <alignment horizontal="center" vertical="center"/>
    </xf>
    <xf numFmtId="2" fontId="29" fillId="15" borderId="7" xfId="0" applyNumberFormat="1" applyFont="1" applyFill="1" applyBorder="1" applyAlignment="1">
      <alignment horizontal="center" vertical="center"/>
    </xf>
    <xf numFmtId="1" fontId="29" fillId="16" borderId="12" xfId="2" applyNumberFormat="1" applyFont="1" applyFill="1" applyBorder="1" applyAlignment="1">
      <alignment horizontal="center" vertical="center" wrapText="1"/>
    </xf>
    <xf numFmtId="1" fontId="29" fillId="12" borderId="7" xfId="0" applyNumberFormat="1" applyFont="1" applyFill="1" applyBorder="1" applyAlignment="1">
      <alignment horizontal="center" vertical="center"/>
    </xf>
    <xf numFmtId="2" fontId="34" fillId="2" borderId="7" xfId="0" applyNumberFormat="1" applyFont="1" applyFill="1" applyBorder="1"/>
    <xf numFmtId="0" fontId="11" fillId="2" borderId="50" xfId="0" applyFont="1" applyFill="1" applyBorder="1" applyAlignment="1">
      <alignment horizontal="left" vertical="center"/>
    </xf>
    <xf numFmtId="0" fontId="11" fillId="2" borderId="0" xfId="0" applyFont="1" applyFill="1" applyBorder="1" applyAlignment="1">
      <alignment vertical="center"/>
    </xf>
    <xf numFmtId="9" fontId="29" fillId="2" borderId="7" xfId="2" applyFont="1" applyFill="1" applyBorder="1" applyAlignment="1">
      <alignment horizontal="center" vertical="center" wrapText="1"/>
    </xf>
    <xf numFmtId="9" fontId="31" fillId="0" borderId="7" xfId="2" applyFont="1" applyBorder="1" applyAlignment="1" applyProtection="1">
      <alignment horizontal="center" vertical="center" wrapText="1"/>
      <protection hidden="1"/>
    </xf>
    <xf numFmtId="9" fontId="31" fillId="3" borderId="7" xfId="2" applyFont="1" applyFill="1" applyBorder="1" applyAlignment="1" applyProtection="1">
      <alignment horizontal="center" vertical="center"/>
    </xf>
    <xf numFmtId="164" fontId="29" fillId="2" borderId="7" xfId="2" applyNumberFormat="1" applyFont="1" applyFill="1" applyBorder="1" applyAlignment="1">
      <alignment horizontal="center" vertical="center" wrapText="1"/>
    </xf>
    <xf numFmtId="10" fontId="29" fillId="2" borderId="7" xfId="2" applyNumberFormat="1" applyFont="1" applyFill="1" applyBorder="1" applyAlignment="1">
      <alignment horizontal="center" vertical="center" wrapText="1"/>
    </xf>
    <xf numFmtId="9" fontId="34" fillId="18" borderId="7" xfId="2" applyFont="1" applyFill="1" applyBorder="1" applyAlignment="1">
      <alignment horizontal="center" vertical="center" wrapText="1"/>
    </xf>
    <xf numFmtId="0" fontId="4" fillId="9" borderId="26" xfId="0"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5" borderId="7" xfId="3" applyFont="1" applyFill="1" applyBorder="1" applyAlignment="1">
      <alignment horizontal="center" vertical="center" wrapText="1"/>
    </xf>
    <xf numFmtId="9" fontId="29" fillId="3" borderId="7" xfId="2" applyFont="1" applyFill="1" applyBorder="1" applyAlignment="1">
      <alignment horizontal="center" vertical="center" wrapText="1"/>
    </xf>
    <xf numFmtId="9" fontId="31" fillId="2" borderId="7" xfId="2" applyFont="1" applyFill="1" applyBorder="1" applyAlignment="1">
      <alignment horizontal="center" vertical="center" wrapText="1"/>
    </xf>
    <xf numFmtId="0" fontId="28" fillId="27" borderId="7" xfId="3" applyFont="1" applyFill="1" applyBorder="1" applyAlignment="1">
      <alignment horizontal="center" vertical="center" wrapText="1"/>
    </xf>
    <xf numFmtId="9" fontId="29" fillId="28" borderId="7" xfId="2" applyFont="1" applyFill="1" applyBorder="1" applyAlignment="1">
      <alignment horizontal="center" vertical="center" wrapText="1"/>
    </xf>
    <xf numFmtId="164" fontId="29" fillId="28" borderId="7" xfId="2" applyNumberFormat="1" applyFont="1" applyFill="1" applyBorder="1" applyAlignment="1">
      <alignment horizontal="center" vertical="center" wrapText="1"/>
    </xf>
    <xf numFmtId="2" fontId="29" fillId="28" borderId="7" xfId="2" applyNumberFormat="1" applyFont="1" applyFill="1" applyBorder="1" applyAlignment="1">
      <alignment horizontal="center" vertical="center" wrapText="1"/>
    </xf>
    <xf numFmtId="1" fontId="29" fillId="28" borderId="7" xfId="2" applyNumberFormat="1" applyFont="1" applyFill="1" applyBorder="1" applyAlignment="1">
      <alignment horizontal="center" vertical="center" wrapText="1"/>
    </xf>
    <xf numFmtId="2" fontId="29" fillId="28" borderId="7" xfId="3" applyNumberFormat="1" applyFont="1" applyFill="1" applyBorder="1" applyAlignment="1">
      <alignment horizontal="center" vertical="center" wrapText="1"/>
    </xf>
    <xf numFmtId="164" fontId="29" fillId="28" borderId="12" xfId="2" applyNumberFormat="1" applyFont="1" applyFill="1" applyBorder="1" applyAlignment="1">
      <alignment horizontal="center" vertical="center" wrapText="1"/>
    </xf>
    <xf numFmtId="9" fontId="29" fillId="0" borderId="7" xfId="2" applyFont="1" applyFill="1" applyBorder="1" applyAlignment="1">
      <alignment horizontal="center" vertical="center" wrapText="1"/>
    </xf>
    <xf numFmtId="9" fontId="29" fillId="2" borderId="12" xfId="2" applyFont="1" applyFill="1" applyBorder="1" applyAlignment="1">
      <alignment horizontal="center" vertical="center" wrapText="1"/>
    </xf>
    <xf numFmtId="10" fontId="29" fillId="2" borderId="12" xfId="2" applyNumberFormat="1" applyFont="1" applyFill="1" applyBorder="1" applyAlignment="1">
      <alignment horizontal="center" vertical="center" wrapText="1"/>
    </xf>
    <xf numFmtId="9" fontId="31" fillId="3" borderId="12" xfId="2" applyFont="1" applyFill="1" applyBorder="1" applyAlignment="1" applyProtection="1">
      <alignment horizontal="center" vertical="center"/>
    </xf>
    <xf numFmtId="9" fontId="29" fillId="2" borderId="12" xfId="2" applyFont="1" applyFill="1" applyBorder="1"/>
    <xf numFmtId="9" fontId="29" fillId="2" borderId="12" xfId="2" applyFont="1" applyFill="1" applyBorder="1" applyAlignment="1">
      <alignment vertical="center"/>
    </xf>
    <xf numFmtId="9" fontId="29" fillId="28" borderId="12" xfId="2" applyFont="1" applyFill="1" applyBorder="1" applyAlignment="1">
      <alignment horizontal="center" vertical="center" wrapText="1"/>
    </xf>
    <xf numFmtId="9" fontId="31" fillId="16" borderId="35" xfId="0" applyNumberFormat="1" applyFont="1" applyFill="1" applyBorder="1" applyAlignment="1" applyProtection="1">
      <alignment horizontal="center" vertical="center" wrapText="1"/>
      <protection locked="0"/>
    </xf>
    <xf numFmtId="1" fontId="31" fillId="2" borderId="7" xfId="2" applyNumberFormat="1" applyFont="1" applyFill="1" applyBorder="1" applyAlignment="1">
      <alignment horizontal="center" vertical="center" wrapText="1"/>
    </xf>
    <xf numFmtId="1" fontId="31" fillId="2" borderId="7" xfId="0" applyNumberFormat="1" applyFont="1" applyFill="1" applyBorder="1" applyAlignment="1">
      <alignment horizontal="center" vertical="center" wrapText="1"/>
    </xf>
    <xf numFmtId="0" fontId="31" fillId="2" borderId="7" xfId="0" applyFont="1" applyFill="1" applyBorder="1" applyAlignment="1" applyProtection="1">
      <alignment horizontal="justify" vertical="center" wrapText="1"/>
      <protection locked="0"/>
    </xf>
    <xf numFmtId="0" fontId="29" fillId="2" borderId="7" xfId="0" applyFont="1" applyFill="1" applyBorder="1" applyAlignment="1">
      <alignment vertical="center" wrapText="1"/>
    </xf>
    <xf numFmtId="1" fontId="37" fillId="2" borderId="54" xfId="0" applyNumberFormat="1" applyFont="1" applyFill="1" applyBorder="1" applyAlignment="1">
      <alignment horizontal="center" vertical="center" wrapText="1"/>
    </xf>
    <xf numFmtId="1" fontId="4" fillId="29" borderId="54" xfId="0" applyNumberFormat="1" applyFont="1" applyFill="1" applyBorder="1" applyAlignment="1">
      <alignment horizontal="center" vertical="center"/>
    </xf>
    <xf numFmtId="1" fontId="4" fillId="2" borderId="54" xfId="0" applyNumberFormat="1" applyFont="1" applyFill="1" applyBorder="1" applyAlignment="1">
      <alignment horizontal="center" vertical="center" wrapText="1"/>
    </xf>
    <xf numFmtId="9" fontId="34" fillId="2" borderId="7" xfId="2" applyFont="1" applyFill="1" applyBorder="1" applyAlignment="1">
      <alignment horizontal="center" vertical="center" wrapText="1"/>
    </xf>
    <xf numFmtId="2" fontId="29" fillId="2" borderId="7" xfId="0" applyNumberFormat="1" applyFont="1" applyFill="1" applyBorder="1" applyAlignment="1">
      <alignment horizontal="center" vertical="center"/>
    </xf>
    <xf numFmtId="2" fontId="31" fillId="2" borderId="7" xfId="1" applyNumberFormat="1" applyFont="1" applyFill="1" applyBorder="1" applyAlignment="1" applyProtection="1">
      <alignment horizontal="center" vertical="center"/>
    </xf>
    <xf numFmtId="2" fontId="29" fillId="2" borderId="7" xfId="3" applyNumberFormat="1" applyFont="1" applyFill="1" applyBorder="1" applyAlignment="1">
      <alignment horizontal="center" vertical="center" wrapText="1"/>
    </xf>
    <xf numFmtId="0" fontId="28" fillId="2" borderId="7" xfId="3"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30" borderId="7" xfId="3" applyFont="1" applyFill="1" applyBorder="1" applyAlignment="1">
      <alignment horizontal="center" vertical="center" wrapText="1"/>
    </xf>
    <xf numFmtId="2" fontId="31" fillId="2" borderId="7" xfId="2" applyNumberFormat="1" applyFont="1" applyFill="1" applyBorder="1" applyAlignment="1" applyProtection="1">
      <alignment horizontal="center" vertical="center" wrapText="1"/>
      <protection locked="0"/>
    </xf>
    <xf numFmtId="2" fontId="31" fillId="2" borderId="7" xfId="2" applyNumberFormat="1" applyFont="1" applyFill="1" applyBorder="1" applyAlignment="1">
      <alignment horizontal="center" vertical="center" wrapText="1"/>
    </xf>
    <xf numFmtId="9" fontId="31" fillId="2" borderId="7" xfId="2" applyFont="1" applyFill="1" applyBorder="1" applyAlignment="1" applyProtection="1">
      <alignment horizontal="center" vertical="center"/>
    </xf>
    <xf numFmtId="1" fontId="31" fillId="2" borderId="7" xfId="2" applyNumberFormat="1" applyFont="1" applyFill="1" applyBorder="1" applyAlignment="1" applyProtection="1">
      <alignment horizontal="center" vertical="center"/>
    </xf>
    <xf numFmtId="0" fontId="11" fillId="2" borderId="50" xfId="0" applyFont="1" applyFill="1" applyBorder="1" applyAlignment="1">
      <alignment horizontal="center" vertical="center"/>
    </xf>
    <xf numFmtId="0" fontId="11" fillId="2" borderId="0" xfId="0" applyFont="1" applyFill="1" applyBorder="1" applyAlignment="1">
      <alignment horizontal="center" vertical="center"/>
    </xf>
    <xf numFmtId="0" fontId="32" fillId="2" borderId="0" xfId="0" applyFont="1" applyFill="1" applyAlignment="1">
      <alignment horizontal="center" vertical="center"/>
    </xf>
    <xf numFmtId="0" fontId="11" fillId="2" borderId="1" xfId="0" applyFont="1" applyFill="1" applyBorder="1" applyAlignment="1">
      <alignment horizontal="center" vertical="center"/>
    </xf>
    <xf numFmtId="0" fontId="29" fillId="2" borderId="0" xfId="0" applyFont="1" applyFill="1" applyAlignment="1">
      <alignment horizontal="center" vertical="center"/>
    </xf>
    <xf numFmtId="0" fontId="29" fillId="9" borderId="22" xfId="0" applyFont="1" applyFill="1" applyBorder="1" applyAlignment="1">
      <alignment horizontal="center" vertical="center" wrapText="1"/>
    </xf>
    <xf numFmtId="0" fontId="31" fillId="9" borderId="24" xfId="0" applyFont="1" applyFill="1" applyBorder="1" applyAlignment="1" applyProtection="1">
      <alignment horizontal="center" vertical="center" wrapText="1"/>
      <protection locked="0"/>
    </xf>
    <xf numFmtId="0" fontId="29" fillId="9" borderId="7" xfId="0" applyFont="1" applyFill="1" applyBorder="1" applyAlignment="1">
      <alignment horizontal="center" vertical="center" wrapText="1"/>
    </xf>
    <xf numFmtId="9" fontId="29" fillId="9" borderId="7" xfId="2" applyFont="1" applyFill="1" applyBorder="1" applyAlignment="1">
      <alignment horizontal="center" vertical="center" wrapText="1"/>
    </xf>
    <xf numFmtId="0" fontId="31" fillId="2" borderId="7" xfId="4" applyFont="1" applyFill="1" applyBorder="1" applyAlignment="1" applyProtection="1">
      <alignment horizontal="center" vertical="center" wrapText="1"/>
      <protection locked="0"/>
    </xf>
    <xf numFmtId="9" fontId="29" fillId="11" borderId="7" xfId="2" applyFont="1" applyFill="1" applyBorder="1" applyAlignment="1">
      <alignment horizontal="center" vertical="center" wrapText="1"/>
    </xf>
    <xf numFmtId="0" fontId="29" fillId="11" borderId="7" xfId="0" applyFont="1" applyFill="1" applyBorder="1" applyAlignment="1">
      <alignment horizontal="center" vertical="center" wrapText="1"/>
    </xf>
    <xf numFmtId="0" fontId="31" fillId="11" borderId="7" xfId="0" applyFont="1" applyFill="1" applyBorder="1" applyAlignment="1" applyProtection="1">
      <alignment horizontal="center" vertical="center" wrapText="1"/>
      <protection locked="0"/>
    </xf>
    <xf numFmtId="0" fontId="31" fillId="8" borderId="7" xfId="0" applyFont="1" applyFill="1" applyBorder="1" applyAlignment="1" applyProtection="1">
      <alignment horizontal="center" vertical="center" wrapText="1"/>
      <protection locked="0"/>
    </xf>
    <xf numFmtId="9" fontId="29" fillId="8" borderId="7" xfId="2" applyFont="1" applyFill="1" applyBorder="1" applyAlignment="1">
      <alignment horizontal="center" vertical="center" wrapText="1"/>
    </xf>
    <xf numFmtId="0" fontId="29" fillId="8" borderId="7" xfId="0" applyFont="1" applyFill="1" applyBorder="1" applyAlignment="1">
      <alignment horizontal="center" vertical="center" wrapText="1"/>
    </xf>
    <xf numFmtId="0" fontId="31" fillId="7" borderId="7" xfId="0" applyFont="1" applyFill="1" applyBorder="1" applyAlignment="1" applyProtection="1">
      <alignment horizontal="center" vertical="center" wrapText="1"/>
      <protection locked="0"/>
    </xf>
    <xf numFmtId="9" fontId="29" fillId="7" borderId="7" xfId="2" applyFont="1" applyFill="1" applyBorder="1" applyAlignment="1">
      <alignment horizontal="center" vertical="center" wrapText="1"/>
    </xf>
    <xf numFmtId="0" fontId="29" fillId="7" borderId="7" xfId="0" applyFont="1" applyFill="1" applyBorder="1" applyAlignment="1">
      <alignment horizontal="center" vertical="center" wrapText="1"/>
    </xf>
    <xf numFmtId="2" fontId="34" fillId="2" borderId="7" xfId="0" applyNumberFormat="1" applyFont="1" applyFill="1" applyBorder="1" applyAlignment="1">
      <alignment horizontal="center" vertical="center"/>
    </xf>
    <xf numFmtId="0" fontId="31" fillId="12" borderId="7" xfId="0" applyFont="1" applyFill="1" applyBorder="1" applyAlignment="1" applyProtection="1">
      <alignment horizontal="center" vertical="center" wrapText="1"/>
      <protection locked="0"/>
    </xf>
    <xf numFmtId="9" fontId="29" fillId="12" borderId="7" xfId="2" applyFont="1" applyFill="1" applyBorder="1" applyAlignment="1">
      <alignment horizontal="center" vertical="center" wrapText="1"/>
    </xf>
    <xf numFmtId="0" fontId="29" fillId="12" borderId="7" xfId="0" applyFont="1" applyFill="1" applyBorder="1" applyAlignment="1">
      <alignment horizontal="center" vertical="center" wrapText="1"/>
    </xf>
    <xf numFmtId="0" fontId="29" fillId="14" borderId="7" xfId="0" applyFont="1" applyFill="1" applyBorder="1" applyAlignment="1">
      <alignment horizontal="center" vertical="center" wrapText="1"/>
    </xf>
    <xf numFmtId="0" fontId="31" fillId="15" borderId="7" xfId="0" applyFont="1" applyFill="1" applyBorder="1" applyAlignment="1" applyProtection="1">
      <alignment horizontal="center" vertical="center" wrapText="1"/>
      <protection locked="0"/>
    </xf>
    <xf numFmtId="0" fontId="31" fillId="16" borderId="12" xfId="0" applyFont="1" applyFill="1" applyBorder="1" applyAlignment="1" applyProtection="1">
      <alignment horizontal="center" vertical="center" wrapText="1"/>
      <protection locked="0"/>
    </xf>
    <xf numFmtId="0" fontId="31" fillId="2" borderId="12" xfId="4" applyFont="1" applyFill="1" applyBorder="1" applyAlignment="1" applyProtection="1">
      <alignment horizontal="center" vertical="center" wrapText="1"/>
      <protection locked="0"/>
    </xf>
    <xf numFmtId="9" fontId="29" fillId="2" borderId="12" xfId="2" applyFont="1" applyFill="1" applyBorder="1" applyAlignment="1">
      <alignment horizontal="center" vertical="center"/>
    </xf>
    <xf numFmtId="0" fontId="29" fillId="2" borderId="27" xfId="0" applyFont="1" applyFill="1" applyBorder="1" applyAlignment="1">
      <alignment horizontal="left" vertical="center" wrapText="1"/>
    </xf>
    <xf numFmtId="0" fontId="29" fillId="2" borderId="28" xfId="0" applyFont="1" applyFill="1" applyBorder="1" applyAlignment="1">
      <alignment horizontal="left" vertical="center" wrapText="1"/>
    </xf>
    <xf numFmtId="0" fontId="4" fillId="2" borderId="36"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23" fillId="22" borderId="36" xfId="0" applyFont="1" applyFill="1" applyBorder="1" applyAlignment="1">
      <alignment horizontal="center" vertical="center"/>
    </xf>
    <xf numFmtId="0" fontId="23" fillId="22" borderId="37" xfId="0" applyFont="1" applyFill="1" applyBorder="1" applyAlignment="1">
      <alignment horizontal="center" vertical="center"/>
    </xf>
    <xf numFmtId="0" fontId="23" fillId="22" borderId="3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5" fillId="21" borderId="42" xfId="0" applyFont="1" applyFill="1" applyBorder="1" applyAlignment="1">
      <alignment horizontal="center" vertical="center" wrapText="1"/>
    </xf>
    <xf numFmtId="0" fontId="25" fillId="21" borderId="25" xfId="0" applyFont="1" applyFill="1" applyBorder="1" applyAlignment="1">
      <alignment horizontal="center" vertical="center" wrapText="1"/>
    </xf>
    <xf numFmtId="0" fontId="6" fillId="6" borderId="7" xfId="0" applyFont="1" applyFill="1" applyBorder="1" applyAlignment="1">
      <alignment horizontal="center" vertical="center"/>
    </xf>
    <xf numFmtId="0" fontId="15" fillId="6" borderId="27" xfId="3" applyFont="1" applyFill="1" applyBorder="1" applyAlignment="1">
      <alignment horizontal="center" vertical="center" wrapText="1"/>
    </xf>
    <xf numFmtId="0" fontId="15" fillId="6" borderId="41" xfId="3" applyFont="1" applyFill="1" applyBorder="1" applyAlignment="1">
      <alignment horizontal="center" vertical="center" wrapText="1"/>
    </xf>
    <xf numFmtId="0" fontId="22" fillId="5" borderId="27" xfId="3" applyFont="1" applyFill="1" applyBorder="1" applyAlignment="1">
      <alignment horizontal="center" vertical="center" wrapText="1"/>
    </xf>
    <xf numFmtId="0" fontId="22" fillId="5" borderId="41" xfId="3" applyFont="1" applyFill="1" applyBorder="1" applyAlignment="1">
      <alignment horizontal="center" vertical="center" wrapText="1"/>
    </xf>
    <xf numFmtId="0" fontId="22" fillId="10" borderId="27" xfId="3" applyFont="1" applyFill="1" applyBorder="1" applyAlignment="1">
      <alignment horizontal="center" vertical="center" wrapText="1"/>
    </xf>
    <xf numFmtId="0" fontId="22" fillId="10" borderId="41" xfId="3"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19" borderId="9"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7" fillId="19" borderId="16" xfId="3" applyFont="1" applyFill="1" applyBorder="1" applyAlignment="1">
      <alignment horizontal="center" vertical="center" wrapText="1"/>
    </xf>
    <xf numFmtId="0" fontId="7" fillId="19" borderId="17" xfId="3" applyFont="1" applyFill="1" applyBorder="1" applyAlignment="1">
      <alignment horizontal="center" vertical="center" wrapText="1"/>
    </xf>
    <xf numFmtId="0" fontId="7" fillId="19" borderId="18" xfId="3" applyFont="1" applyFill="1" applyBorder="1" applyAlignment="1">
      <alignment horizontal="center" vertical="center" wrapText="1"/>
    </xf>
    <xf numFmtId="0" fontId="7" fillId="19" borderId="19" xfId="3" applyFont="1" applyFill="1" applyBorder="1" applyAlignment="1">
      <alignment horizontal="center" vertical="center" wrapText="1"/>
    </xf>
    <xf numFmtId="0" fontId="7" fillId="19" borderId="20" xfId="3" applyFont="1" applyFill="1" applyBorder="1" applyAlignment="1">
      <alignment horizontal="center" vertical="center" wrapText="1"/>
    </xf>
    <xf numFmtId="0" fontId="7" fillId="19" borderId="21" xfId="3" applyFont="1" applyFill="1" applyBorder="1" applyAlignment="1">
      <alignment horizontal="center" vertical="center" wrapText="1"/>
    </xf>
    <xf numFmtId="0" fontId="11" fillId="21" borderId="13" xfId="0" applyFont="1" applyFill="1" applyBorder="1" applyAlignment="1">
      <alignment horizontal="center" vertical="center"/>
    </xf>
    <xf numFmtId="0" fontId="11" fillId="21" borderId="27" xfId="0" applyFont="1" applyFill="1" applyBorder="1" applyAlignment="1">
      <alignment horizontal="center" vertical="center"/>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8" fillId="9" borderId="24" xfId="0" applyFont="1" applyFill="1" applyBorder="1" applyAlignment="1" applyProtection="1">
      <alignment horizontal="center" vertical="center" wrapText="1"/>
      <protection locked="0"/>
    </xf>
    <xf numFmtId="0" fontId="8" fillId="9" borderId="25" xfId="0" applyFont="1" applyFill="1" applyBorder="1" applyAlignment="1" applyProtection="1">
      <alignment horizontal="center" vertical="center" wrapText="1"/>
      <protection locked="0"/>
    </xf>
    <xf numFmtId="10" fontId="13" fillId="9" borderId="30" xfId="0" applyNumberFormat="1" applyFont="1" applyFill="1" applyBorder="1" applyAlignment="1" applyProtection="1">
      <alignment horizontal="center" vertical="center" wrapText="1"/>
      <protection locked="0"/>
    </xf>
    <xf numFmtId="10" fontId="13" fillId="9" borderId="32" xfId="0" applyNumberFormat="1"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24" xfId="0" applyFont="1" applyFill="1" applyBorder="1" applyAlignment="1" applyProtection="1">
      <alignment horizontal="center" vertical="center" wrapText="1"/>
      <protection locked="0"/>
    </xf>
    <xf numFmtId="0" fontId="8" fillId="11" borderId="39" xfId="0" applyFont="1" applyFill="1" applyBorder="1" applyAlignment="1" applyProtection="1">
      <alignment horizontal="center" vertical="center" wrapText="1"/>
      <protection locked="0"/>
    </xf>
    <xf numFmtId="0" fontId="8" fillId="11" borderId="25" xfId="0" applyFont="1" applyFill="1" applyBorder="1" applyAlignment="1" applyProtection="1">
      <alignment horizontal="center" vertical="center" wrapText="1"/>
      <protection locked="0"/>
    </xf>
    <xf numFmtId="10" fontId="13" fillId="11" borderId="33" xfId="0" applyNumberFormat="1" applyFont="1" applyFill="1" applyBorder="1" applyAlignment="1" applyProtection="1">
      <alignment horizontal="center" vertical="center" wrapText="1"/>
      <protection locked="0"/>
    </xf>
    <xf numFmtId="10" fontId="13" fillId="11" borderId="30" xfId="0" applyNumberFormat="1" applyFont="1" applyFill="1" applyBorder="1" applyAlignment="1" applyProtection="1">
      <alignment horizontal="center" vertical="center" wrapText="1"/>
      <protection locked="0"/>
    </xf>
    <xf numFmtId="10" fontId="13" fillId="11" borderId="32" xfId="0" applyNumberFormat="1" applyFont="1" applyFill="1" applyBorder="1" applyAlignment="1" applyProtection="1">
      <alignment horizontal="center" vertical="center" wrapText="1"/>
      <protection locked="0"/>
    </xf>
    <xf numFmtId="0" fontId="8" fillId="8" borderId="10"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10" fontId="13" fillId="8" borderId="33" xfId="0" applyNumberFormat="1" applyFont="1" applyFill="1" applyBorder="1" applyAlignment="1" applyProtection="1">
      <alignment horizontal="center" vertical="center" wrapText="1"/>
      <protection locked="0"/>
    </xf>
    <xf numFmtId="10" fontId="13" fillId="8" borderId="32" xfId="0" applyNumberFormat="1" applyFont="1" applyFill="1" applyBorder="1" applyAlignment="1" applyProtection="1">
      <alignment horizontal="center" vertical="center" wrapText="1"/>
      <protection locked="0"/>
    </xf>
    <xf numFmtId="0" fontId="8" fillId="7" borderId="10" xfId="0" applyFont="1" applyFill="1" applyBorder="1" applyAlignment="1" applyProtection="1">
      <alignment horizontal="center" vertical="center" wrapText="1"/>
      <protection locked="0"/>
    </xf>
    <xf numFmtId="0" fontId="8" fillId="7" borderId="24" xfId="0" applyFont="1" applyFill="1" applyBorder="1" applyAlignment="1" applyProtection="1">
      <alignment horizontal="center" vertical="center" wrapText="1"/>
      <protection locked="0"/>
    </xf>
    <xf numFmtId="0" fontId="8" fillId="7" borderId="25" xfId="0" applyFont="1" applyFill="1" applyBorder="1" applyAlignment="1" applyProtection="1">
      <alignment horizontal="center" vertical="center" wrapText="1"/>
      <protection locked="0"/>
    </xf>
    <xf numFmtId="0" fontId="8" fillId="12" borderId="10" xfId="0" applyFont="1" applyFill="1" applyBorder="1" applyAlignment="1" applyProtection="1">
      <alignment horizontal="center" vertical="center" wrapText="1"/>
      <protection locked="0"/>
    </xf>
    <xf numFmtId="0" fontId="8" fillId="12" borderId="24" xfId="0" applyFont="1" applyFill="1" applyBorder="1" applyAlignment="1" applyProtection="1">
      <alignment horizontal="center" vertical="center" wrapText="1"/>
      <protection locked="0"/>
    </xf>
    <xf numFmtId="0" fontId="8" fillId="12" borderId="39" xfId="0" applyFont="1" applyFill="1" applyBorder="1" applyAlignment="1" applyProtection="1">
      <alignment horizontal="center" vertical="center" wrapText="1"/>
      <protection locked="0"/>
    </xf>
    <xf numFmtId="0" fontId="8" fillId="12" borderId="25" xfId="0" applyFont="1" applyFill="1" applyBorder="1" applyAlignment="1" applyProtection="1">
      <alignment horizontal="center" vertical="center" wrapText="1"/>
      <protection locked="0"/>
    </xf>
    <xf numFmtId="10" fontId="13" fillId="12" borderId="34" xfId="0" applyNumberFormat="1" applyFont="1" applyFill="1" applyBorder="1" applyAlignment="1" applyProtection="1">
      <alignment horizontal="center" vertical="center" wrapText="1"/>
      <protection locked="0"/>
    </xf>
    <xf numFmtId="0" fontId="13" fillId="12" borderId="34" xfId="0" applyFont="1" applyFill="1" applyBorder="1" applyAlignment="1" applyProtection="1">
      <alignment horizontal="center" vertical="center" wrapText="1"/>
      <protection locked="0"/>
    </xf>
    <xf numFmtId="0" fontId="8" fillId="13" borderId="22" xfId="0" applyFont="1" applyFill="1" applyBorder="1" applyAlignment="1" applyProtection="1">
      <alignment horizontal="center" vertical="center" wrapText="1"/>
      <protection locked="0"/>
    </xf>
    <xf numFmtId="0" fontId="8" fillId="13" borderId="40" xfId="0" applyFont="1" applyFill="1" applyBorder="1" applyAlignment="1" applyProtection="1">
      <alignment horizontal="center" vertical="center" wrapText="1"/>
      <protection locked="0"/>
    </xf>
    <xf numFmtId="0" fontId="8" fillId="13" borderId="24" xfId="0" applyFont="1" applyFill="1" applyBorder="1" applyAlignment="1" applyProtection="1">
      <alignment horizontal="center" vertical="center" wrapText="1"/>
      <protection locked="0"/>
    </xf>
    <xf numFmtId="0" fontId="8" fillId="13" borderId="39" xfId="0" applyFont="1" applyFill="1" applyBorder="1" applyAlignment="1" applyProtection="1">
      <alignment horizontal="center" vertical="center" wrapText="1"/>
      <protection locked="0"/>
    </xf>
    <xf numFmtId="9" fontId="8" fillId="13" borderId="24" xfId="2" applyFont="1" applyFill="1" applyBorder="1" applyAlignment="1" applyProtection="1">
      <alignment horizontal="center" vertical="center" wrapText="1"/>
      <protection locked="0"/>
    </xf>
    <xf numFmtId="9" fontId="8" fillId="13" borderId="39" xfId="2" applyFont="1" applyFill="1" applyBorder="1" applyAlignment="1" applyProtection="1">
      <alignment horizontal="center" vertical="center" wrapText="1"/>
      <protection locked="0"/>
    </xf>
    <xf numFmtId="0" fontId="35" fillId="0" borderId="16"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52"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30" fillId="0" borderId="4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55" xfId="0" applyFont="1" applyFill="1" applyBorder="1" applyAlignment="1">
      <alignment horizontal="center" vertical="center"/>
    </xf>
    <xf numFmtId="0" fontId="28" fillId="2" borderId="8"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47" xfId="3" applyFont="1" applyFill="1" applyBorder="1" applyAlignment="1">
      <alignment horizontal="center" vertical="center" wrapText="1"/>
    </xf>
    <xf numFmtId="0" fontId="28" fillId="2" borderId="48" xfId="3" applyFont="1" applyFill="1" applyBorder="1" applyAlignment="1">
      <alignment horizontal="center" vertical="center" wrapText="1"/>
    </xf>
    <xf numFmtId="0" fontId="28" fillId="2" borderId="19" xfId="3" applyFont="1" applyFill="1" applyBorder="1" applyAlignment="1">
      <alignment horizontal="center" vertical="center" wrapText="1"/>
    </xf>
    <xf numFmtId="0" fontId="28" fillId="2" borderId="21" xfId="3" applyFont="1" applyFill="1" applyBorder="1" applyAlignment="1">
      <alignment horizontal="center" vertical="center" wrapText="1"/>
    </xf>
    <xf numFmtId="0" fontId="28" fillId="2" borderId="44"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28" fillId="2" borderId="46" xfId="0" applyFont="1" applyFill="1" applyBorder="1" applyAlignment="1">
      <alignment horizontal="center" vertical="center" wrapText="1"/>
    </xf>
    <xf numFmtId="0" fontId="28" fillId="2" borderId="27" xfId="0" applyFont="1" applyFill="1" applyBorder="1" applyAlignment="1">
      <alignment horizontal="center" vertical="center"/>
    </xf>
    <xf numFmtId="0" fontId="28" fillId="2" borderId="41" xfId="0" applyFont="1" applyFill="1" applyBorder="1" applyAlignment="1">
      <alignment horizontal="center" vertical="center"/>
    </xf>
    <xf numFmtId="0" fontId="28" fillId="2" borderId="7" xfId="3"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30" borderId="16" xfId="3" applyFont="1" applyFill="1" applyBorder="1" applyAlignment="1">
      <alignment horizontal="center" vertical="center" wrapText="1"/>
    </xf>
    <xf numFmtId="0" fontId="28" fillId="30" borderId="18" xfId="3" applyFont="1" applyFill="1" applyBorder="1" applyAlignment="1">
      <alignment horizontal="center" vertical="center" wrapText="1"/>
    </xf>
    <xf numFmtId="0" fontId="28" fillId="30" borderId="19" xfId="3" applyFont="1" applyFill="1" applyBorder="1" applyAlignment="1">
      <alignment horizontal="center" vertical="center" wrapText="1"/>
    </xf>
    <xf numFmtId="0" fontId="28" fillId="30" borderId="21" xfId="3" applyFont="1" applyFill="1" applyBorder="1" applyAlignment="1">
      <alignment horizontal="center" vertical="center" wrapText="1"/>
    </xf>
    <xf numFmtId="0" fontId="28" fillId="30" borderId="17" xfId="3" applyFont="1" applyFill="1" applyBorder="1" applyAlignment="1">
      <alignment horizontal="center" vertical="center" wrapText="1"/>
    </xf>
    <xf numFmtId="0" fontId="28" fillId="30" borderId="20" xfId="3" applyFont="1" applyFill="1" applyBorder="1" applyAlignment="1">
      <alignment horizontal="center" vertical="center" wrapText="1"/>
    </xf>
    <xf numFmtId="0" fontId="28" fillId="30" borderId="42" xfId="3" applyFont="1" applyFill="1" applyBorder="1" applyAlignment="1">
      <alignment horizontal="center" vertical="center" wrapText="1"/>
    </xf>
    <xf numFmtId="0" fontId="28" fillId="30" borderId="39" xfId="3" applyFont="1" applyFill="1" applyBorder="1" applyAlignment="1">
      <alignment horizontal="center" vertical="center" wrapText="1"/>
    </xf>
    <xf numFmtId="0" fontId="28" fillId="30" borderId="25" xfId="3" applyFont="1" applyFill="1" applyBorder="1" applyAlignment="1">
      <alignment horizontal="center" vertical="center" wrapText="1"/>
    </xf>
    <xf numFmtId="0" fontId="28" fillId="2" borderId="27" xfId="3" applyFont="1" applyFill="1" applyBorder="1" applyAlignment="1">
      <alignment horizontal="center" vertical="center" wrapText="1"/>
    </xf>
    <xf numFmtId="0" fontId="28" fillId="2" borderId="41" xfId="3" applyFont="1" applyFill="1" applyBorder="1" applyAlignment="1">
      <alignment horizontal="center" vertical="center" wrapText="1"/>
    </xf>
    <xf numFmtId="0" fontId="31" fillId="2" borderId="10" xfId="0" applyFont="1" applyFill="1" applyBorder="1" applyAlignment="1" applyProtection="1">
      <alignment horizontal="center" vertical="center" wrapText="1"/>
      <protection locked="0"/>
    </xf>
    <xf numFmtId="0" fontId="31" fillId="2" borderId="24"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25" xfId="0" applyFont="1" applyFill="1" applyBorder="1" applyAlignment="1" applyProtection="1">
      <alignment horizontal="center" vertical="center" wrapText="1"/>
      <protection locked="0"/>
    </xf>
    <xf numFmtId="10" fontId="31" fillId="2" borderId="33" xfId="0" applyNumberFormat="1" applyFont="1" applyFill="1" applyBorder="1" applyAlignment="1" applyProtection="1">
      <alignment horizontal="center" vertical="center" wrapText="1"/>
      <protection locked="0"/>
    </xf>
    <xf numFmtId="10" fontId="31" fillId="2" borderId="30" xfId="0" applyNumberFormat="1" applyFont="1" applyFill="1" applyBorder="1" applyAlignment="1" applyProtection="1">
      <alignment horizontal="center" vertical="center" wrapText="1"/>
      <protection locked="0"/>
    </xf>
    <xf numFmtId="10" fontId="31" fillId="2" borderId="32" xfId="0" applyNumberFormat="1" applyFont="1" applyFill="1" applyBorder="1" applyAlignment="1" applyProtection="1">
      <alignment horizontal="center" vertical="center" wrapText="1"/>
      <protection locked="0"/>
    </xf>
    <xf numFmtId="0" fontId="31" fillId="7" borderId="10" xfId="0" applyFont="1" applyFill="1" applyBorder="1" applyAlignment="1" applyProtection="1">
      <alignment horizontal="center" vertical="center" wrapText="1"/>
      <protection locked="0"/>
    </xf>
    <xf numFmtId="0" fontId="31" fillId="12" borderId="10" xfId="0" applyFont="1" applyFill="1" applyBorder="1" applyAlignment="1" applyProtection="1">
      <alignment horizontal="center" vertical="center" wrapText="1"/>
      <protection locked="0"/>
    </xf>
    <xf numFmtId="0" fontId="31" fillId="11" borderId="10" xfId="0" applyFont="1" applyFill="1" applyBorder="1" applyAlignment="1" applyProtection="1">
      <alignment horizontal="center" vertical="center" wrapText="1"/>
      <protection locked="0"/>
    </xf>
    <xf numFmtId="0" fontId="31" fillId="12" borderId="24" xfId="0" applyFont="1" applyFill="1" applyBorder="1" applyAlignment="1" applyProtection="1">
      <alignment horizontal="center" vertical="center" wrapText="1"/>
      <protection locked="0"/>
    </xf>
    <xf numFmtId="0" fontId="31" fillId="12" borderId="39" xfId="0" applyFont="1" applyFill="1" applyBorder="1" applyAlignment="1" applyProtection="1">
      <alignment horizontal="center" vertical="center" wrapText="1"/>
      <protection locked="0"/>
    </xf>
    <xf numFmtId="0" fontId="31" fillId="12" borderId="25" xfId="0" applyFont="1" applyFill="1" applyBorder="1" applyAlignment="1" applyProtection="1">
      <alignment horizontal="center" vertical="center" wrapText="1"/>
      <protection locked="0"/>
    </xf>
    <xf numFmtId="0" fontId="31" fillId="8" borderId="10" xfId="0" applyFont="1" applyFill="1" applyBorder="1" applyAlignment="1" applyProtection="1">
      <alignment horizontal="center" vertical="center" wrapText="1"/>
      <protection locked="0"/>
    </xf>
    <xf numFmtId="0" fontId="31" fillId="11" borderId="24" xfId="0" applyFont="1" applyFill="1" applyBorder="1" applyAlignment="1" applyProtection="1">
      <alignment horizontal="center" vertical="center" wrapText="1"/>
      <protection locked="0"/>
    </xf>
    <xf numFmtId="0" fontId="31" fillId="11" borderId="39" xfId="0" applyFont="1" applyFill="1" applyBorder="1" applyAlignment="1" applyProtection="1">
      <alignment horizontal="center" vertical="center" wrapText="1"/>
      <protection locked="0"/>
    </xf>
    <xf numFmtId="0" fontId="31" fillId="11" borderId="25" xfId="0" applyFont="1" applyFill="1" applyBorder="1" applyAlignment="1" applyProtection="1">
      <alignment horizontal="center" vertical="center" wrapText="1"/>
      <protection locked="0"/>
    </xf>
    <xf numFmtId="0" fontId="31" fillId="8" borderId="24" xfId="0" applyFont="1" applyFill="1" applyBorder="1" applyAlignment="1" applyProtection="1">
      <alignment horizontal="center" vertical="center" wrapText="1"/>
      <protection locked="0"/>
    </xf>
    <xf numFmtId="0" fontId="31" fillId="8" borderId="25" xfId="0" applyFont="1" applyFill="1" applyBorder="1" applyAlignment="1" applyProtection="1">
      <alignment horizontal="center" vertical="center" wrapText="1"/>
      <protection locked="0"/>
    </xf>
    <xf numFmtId="0" fontId="31" fillId="7" borderId="24" xfId="0" applyFont="1" applyFill="1" applyBorder="1" applyAlignment="1" applyProtection="1">
      <alignment horizontal="center" vertical="center" wrapText="1"/>
      <protection locked="0"/>
    </xf>
    <xf numFmtId="0" fontId="31" fillId="7" borderId="25" xfId="0" applyFont="1" applyFill="1" applyBorder="1" applyAlignment="1" applyProtection="1">
      <alignment horizontal="center" vertical="center" wrapText="1"/>
      <protection locked="0"/>
    </xf>
    <xf numFmtId="0" fontId="28" fillId="6" borderId="7" xfId="3"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6" borderId="27" xfId="0" applyFont="1" applyFill="1" applyBorder="1" applyAlignment="1">
      <alignment horizontal="center" vertical="center"/>
    </xf>
    <xf numFmtId="0" fontId="28" fillId="6" borderId="41" xfId="0" applyFont="1" applyFill="1" applyBorder="1" applyAlignment="1">
      <alignment horizontal="center" vertical="center"/>
    </xf>
    <xf numFmtId="0" fontId="28" fillId="5" borderId="7" xfId="3" applyFont="1" applyFill="1" applyBorder="1" applyAlignment="1">
      <alignment horizontal="center" vertical="center" wrapText="1"/>
    </xf>
    <xf numFmtId="0" fontId="28" fillId="5" borderId="47" xfId="3" applyFont="1" applyFill="1" applyBorder="1" applyAlignment="1">
      <alignment horizontal="center" vertical="center" wrapText="1"/>
    </xf>
    <xf numFmtId="0" fontId="28" fillId="5" borderId="48" xfId="3" applyFont="1" applyFill="1" applyBorder="1" applyAlignment="1">
      <alignment horizontal="center" vertical="center" wrapText="1"/>
    </xf>
    <xf numFmtId="0" fontId="28" fillId="5" borderId="19" xfId="3" applyFont="1" applyFill="1" applyBorder="1" applyAlignment="1">
      <alignment horizontal="center" vertical="center" wrapText="1"/>
    </xf>
    <xf numFmtId="0" fontId="28" fillId="5" borderId="21" xfId="3" applyFont="1" applyFill="1" applyBorder="1" applyAlignment="1">
      <alignment horizontal="center" vertical="center" wrapText="1"/>
    </xf>
    <xf numFmtId="10" fontId="31" fillId="12" borderId="33" xfId="0" applyNumberFormat="1" applyFont="1" applyFill="1" applyBorder="1" applyAlignment="1" applyProtection="1">
      <alignment horizontal="center" vertical="center" wrapText="1"/>
      <protection locked="0"/>
    </xf>
    <xf numFmtId="10" fontId="31" fillId="12" borderId="30" xfId="0" applyNumberFormat="1" applyFont="1" applyFill="1" applyBorder="1" applyAlignment="1" applyProtection="1">
      <alignment horizontal="center" vertical="center" wrapText="1"/>
      <protection locked="0"/>
    </xf>
    <xf numFmtId="10" fontId="31" fillId="12" borderId="32" xfId="0" applyNumberFormat="1" applyFont="1" applyFill="1" applyBorder="1" applyAlignment="1" applyProtection="1">
      <alignment horizontal="center" vertical="center" wrapText="1"/>
      <protection locked="0"/>
    </xf>
    <xf numFmtId="10" fontId="31" fillId="11" borderId="33" xfId="0" applyNumberFormat="1" applyFont="1" applyFill="1" applyBorder="1" applyAlignment="1" applyProtection="1">
      <alignment horizontal="center" vertical="center" wrapText="1"/>
      <protection locked="0"/>
    </xf>
    <xf numFmtId="10" fontId="31" fillId="11" borderId="30" xfId="0" applyNumberFormat="1" applyFont="1" applyFill="1" applyBorder="1" applyAlignment="1" applyProtection="1">
      <alignment horizontal="center" vertical="center" wrapText="1"/>
      <protection locked="0"/>
    </xf>
    <xf numFmtId="10" fontId="31" fillId="11" borderId="32" xfId="0" applyNumberFormat="1" applyFont="1" applyFill="1" applyBorder="1" applyAlignment="1" applyProtection="1">
      <alignment horizontal="center" vertical="center" wrapText="1"/>
      <protection locked="0"/>
    </xf>
    <xf numFmtId="10" fontId="31" fillId="8" borderId="33" xfId="0" applyNumberFormat="1" applyFont="1" applyFill="1" applyBorder="1" applyAlignment="1" applyProtection="1">
      <alignment horizontal="center" vertical="center" wrapText="1"/>
      <protection locked="0"/>
    </xf>
    <xf numFmtId="10" fontId="31" fillId="8" borderId="32" xfId="0" applyNumberFormat="1" applyFont="1" applyFill="1" applyBorder="1" applyAlignment="1" applyProtection="1">
      <alignment horizontal="center" vertical="center" wrapText="1"/>
      <protection locked="0"/>
    </xf>
    <xf numFmtId="0" fontId="28" fillId="6" borderId="44" xfId="0" applyFont="1" applyFill="1" applyBorder="1" applyAlignment="1">
      <alignment horizontal="center" vertical="center" wrapText="1"/>
    </xf>
    <xf numFmtId="0" fontId="28" fillId="6" borderId="45"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27" borderId="16" xfId="3" applyFont="1" applyFill="1" applyBorder="1" applyAlignment="1">
      <alignment horizontal="center" vertical="center" wrapText="1"/>
    </xf>
    <xf numFmtId="0" fontId="28" fillId="27" borderId="17" xfId="3" applyFont="1" applyFill="1" applyBorder="1" applyAlignment="1">
      <alignment horizontal="center" vertical="center" wrapText="1"/>
    </xf>
    <xf numFmtId="0" fontId="28" fillId="27" borderId="18" xfId="3" applyFont="1" applyFill="1" applyBorder="1" applyAlignment="1">
      <alignment horizontal="center" vertical="center" wrapText="1"/>
    </xf>
    <xf numFmtId="0" fontId="28" fillId="27" borderId="19" xfId="3" applyFont="1" applyFill="1" applyBorder="1" applyAlignment="1">
      <alignment horizontal="center" vertical="center" wrapText="1"/>
    </xf>
    <xf numFmtId="0" fontId="28" fillId="27" borderId="20" xfId="3" applyFont="1" applyFill="1" applyBorder="1" applyAlignment="1">
      <alignment horizontal="center" vertical="center" wrapText="1"/>
    </xf>
    <xf numFmtId="0" fontId="28" fillId="27" borderId="21" xfId="3" applyFont="1" applyFill="1" applyBorder="1" applyAlignment="1">
      <alignment horizontal="center" vertical="center" wrapText="1"/>
    </xf>
    <xf numFmtId="0" fontId="28" fillId="27" borderId="42" xfId="3" applyFont="1" applyFill="1" applyBorder="1" applyAlignment="1">
      <alignment horizontal="center" vertical="center" wrapText="1"/>
    </xf>
    <xf numFmtId="0" fontId="28" fillId="27" borderId="39" xfId="3" applyFont="1" applyFill="1" applyBorder="1" applyAlignment="1">
      <alignment horizontal="center" vertical="center" wrapText="1"/>
    </xf>
    <xf numFmtId="0" fontId="28" fillId="27" borderId="25" xfId="3" applyFont="1" applyFill="1" applyBorder="1" applyAlignment="1">
      <alignment horizontal="center" vertical="center" wrapText="1"/>
    </xf>
    <xf numFmtId="0" fontId="28" fillId="5" borderId="27" xfId="3" applyFont="1" applyFill="1" applyBorder="1" applyAlignment="1">
      <alignment horizontal="center" vertical="center" wrapText="1"/>
    </xf>
    <xf numFmtId="0" fontId="28" fillId="5" borderId="41" xfId="3"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14"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0" fontId="4" fillId="11" borderId="6" xfId="0" applyFont="1" applyFill="1" applyBorder="1" applyAlignment="1">
      <alignment horizontal="justify" vertical="center" wrapText="1"/>
    </xf>
    <xf numFmtId="0" fontId="4" fillId="11" borderId="6" xfId="0" applyFont="1" applyFill="1" applyBorder="1" applyAlignment="1">
      <alignment horizontal="center" vertical="center" wrapText="1"/>
    </xf>
    <xf numFmtId="0" fontId="8" fillId="7" borderId="2" xfId="0" applyFont="1" applyFill="1" applyBorder="1" applyAlignment="1" applyProtection="1">
      <alignment horizontal="center" vertical="center" wrapText="1"/>
      <protection locked="0"/>
    </xf>
    <xf numFmtId="0" fontId="8" fillId="12" borderId="2" xfId="0" applyFont="1" applyFill="1" applyBorder="1" applyAlignment="1" applyProtection="1">
      <alignment horizontal="center" vertical="center" wrapText="1"/>
      <protection locked="0"/>
    </xf>
    <xf numFmtId="0" fontId="24" fillId="6" borderId="9"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5" fillId="21" borderId="16"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21" borderId="21"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3" borderId="10" xfId="0" applyFont="1" applyFill="1" applyBorder="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3" fillId="13" borderId="30" xfId="0" applyFont="1" applyFill="1" applyBorder="1" applyAlignment="1" applyProtection="1">
      <alignment horizontal="center" vertical="center" wrapText="1"/>
      <protection locked="0"/>
    </xf>
    <xf numFmtId="0" fontId="13" fillId="13" borderId="32" xfId="0" applyFont="1" applyFill="1" applyBorder="1" applyAlignment="1" applyProtection="1">
      <alignment horizontal="center" vertical="center" wrapText="1"/>
      <protection locked="0"/>
    </xf>
    <xf numFmtId="0" fontId="8" fillId="13" borderId="25" xfId="0" applyFont="1" applyFill="1" applyBorder="1" applyAlignment="1" applyProtection="1">
      <alignment horizontal="center" vertical="center" wrapText="1"/>
      <protection locked="0"/>
    </xf>
    <xf numFmtId="10" fontId="13" fillId="7" borderId="33" xfId="0" applyNumberFormat="1" applyFont="1" applyFill="1" applyBorder="1" applyAlignment="1" applyProtection="1">
      <alignment horizontal="center" vertical="center" wrapText="1"/>
      <protection locked="0"/>
    </xf>
    <xf numFmtId="0" fontId="13" fillId="7" borderId="32" xfId="0" applyFont="1" applyFill="1" applyBorder="1" applyAlignment="1" applyProtection="1">
      <alignment horizontal="center" vertical="center" wrapText="1"/>
      <protection locked="0"/>
    </xf>
    <xf numFmtId="0" fontId="8" fillId="12" borderId="7" xfId="0" applyFont="1" applyFill="1" applyBorder="1" applyAlignment="1" applyProtection="1">
      <alignment horizontal="justify" vertical="center" wrapText="1"/>
      <protection locked="0"/>
    </xf>
  </cellXfs>
  <cellStyles count="6">
    <cellStyle name="Millares" xfId="1" builtinId="3"/>
    <cellStyle name="Normal" xfId="0" builtinId="0"/>
    <cellStyle name="Normal 12" xfId="4" xr:uid="{00000000-0005-0000-0000-000002000000}"/>
    <cellStyle name="Normal 2" xfId="5" xr:uid="{00000000-0005-0000-0000-000003000000}"/>
    <cellStyle name="Normal 3" xfId="3" xr:uid="{00000000-0005-0000-0000-000004000000}"/>
    <cellStyle name="Porcentaje" xfId="2" builtinId="5"/>
  </cellStyles>
  <dxfs count="9">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FFE89F"/>
      <color rgb="FFF4AD7C"/>
      <color rgb="FFEDE2F6"/>
      <color rgb="FFE8D9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566768</xdr:colOff>
      <xdr:row>0</xdr:row>
      <xdr:rowOff>92227</xdr:rowOff>
    </xdr:from>
    <xdr:ext cx="1757526" cy="802194"/>
    <xdr:pic>
      <xdr:nvPicPr>
        <xdr:cNvPr id="2" name="Imagen 1">
          <a:extLst>
            <a:ext uri="{FF2B5EF4-FFF2-40B4-BE49-F238E27FC236}">
              <a16:creationId xmlns:a16="http://schemas.microsoft.com/office/drawing/2014/main" id="{F266A953-6481-4C71-B38D-6DD752E20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68" y="92227"/>
          <a:ext cx="1757526" cy="8021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605380"/>
    <xdr:pic>
      <xdr:nvPicPr>
        <xdr:cNvPr id="2" name="Imagen 1">
          <a:extLst>
            <a:ext uri="{FF2B5EF4-FFF2-40B4-BE49-F238E27FC236}">
              <a16:creationId xmlns:a16="http://schemas.microsoft.com/office/drawing/2014/main" id="{07B1EADA-B5F6-4243-B15D-78F90A98C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6053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605380"/>
    <xdr:pic>
      <xdr:nvPicPr>
        <xdr:cNvPr id="2" name="Imagen 1">
          <a:extLst>
            <a:ext uri="{FF2B5EF4-FFF2-40B4-BE49-F238E27FC236}">
              <a16:creationId xmlns:a16="http://schemas.microsoft.com/office/drawing/2014/main" id="{E17CF7F8-5764-4895-A0F5-E56FD9408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6053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148598</xdr:colOff>
      <xdr:row>0</xdr:row>
      <xdr:rowOff>103843</xdr:rowOff>
    </xdr:from>
    <xdr:ext cx="1757526" cy="802194"/>
    <xdr:pic>
      <xdr:nvPicPr>
        <xdr:cNvPr id="2" name="Imagen 1">
          <a:extLst>
            <a:ext uri="{FF2B5EF4-FFF2-40B4-BE49-F238E27FC236}">
              <a16:creationId xmlns:a16="http://schemas.microsoft.com/office/drawing/2014/main" id="{B0C65A46-7C86-44CF-BB00-302AD6669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8" y="103843"/>
          <a:ext cx="1757526" cy="80219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Y27"/>
  <sheetViews>
    <sheetView topLeftCell="A25" zoomScale="87" zoomScaleNormal="87" workbookViewId="0">
      <selection activeCell="AY1" sqref="AY1:AZ3"/>
    </sheetView>
  </sheetViews>
  <sheetFormatPr baseColWidth="10" defaultColWidth="22.42578125" defaultRowHeight="11.25" x14ac:dyDescent="0.2"/>
  <cols>
    <col min="1" max="1" width="14.42578125" style="1" customWidth="1"/>
    <col min="2" max="2" width="31.7109375" style="1" customWidth="1"/>
    <col min="3" max="3" width="26.7109375" style="4" customWidth="1"/>
    <col min="4" max="4" width="6.42578125" style="1" hidden="1" customWidth="1"/>
    <col min="5" max="10" width="5.42578125" style="1" hidden="1" customWidth="1"/>
    <col min="11" max="11" width="8.42578125" style="1" hidden="1" customWidth="1"/>
    <col min="12" max="12" width="6.5703125" style="1" hidden="1" customWidth="1"/>
    <col min="13" max="13" width="7.28515625" style="1" hidden="1" customWidth="1"/>
    <col min="14" max="14" width="7.140625" style="1" hidden="1" customWidth="1"/>
    <col min="15" max="15" width="5.7109375" style="1" hidden="1" customWidth="1"/>
    <col min="16" max="16" width="8.28515625" style="1" hidden="1" customWidth="1"/>
    <col min="17" max="17" width="5.42578125" style="1" hidden="1" customWidth="1"/>
    <col min="18" max="18" width="7.140625" style="1" hidden="1" customWidth="1"/>
    <col min="19" max="19" width="7.7109375" style="1" hidden="1" customWidth="1"/>
    <col min="20" max="20" width="5.7109375" style="1" hidden="1" customWidth="1"/>
    <col min="21" max="21" width="5.42578125" style="1" hidden="1" customWidth="1"/>
    <col min="22" max="22" width="4.5703125" style="1" hidden="1" customWidth="1"/>
    <col min="23" max="23" width="5.42578125" style="1" hidden="1" customWidth="1"/>
    <col min="24" max="24" width="4.5703125" style="1" hidden="1" customWidth="1"/>
    <col min="25" max="25" width="5.42578125" style="1" hidden="1" customWidth="1"/>
    <col min="26" max="26" width="4.5703125" style="1" hidden="1" customWidth="1"/>
    <col min="27" max="27" width="7.5703125" style="1" hidden="1" customWidth="1"/>
    <col min="28" max="28" width="4.5703125" style="1" hidden="1" customWidth="1"/>
    <col min="29" max="29" width="5.42578125" style="1" hidden="1" customWidth="1"/>
    <col min="30" max="30" width="4.5703125" style="1" hidden="1" customWidth="1"/>
    <col min="31" max="31" width="5.42578125" style="1" hidden="1" customWidth="1"/>
    <col min="32" max="32" width="4.5703125" style="1" hidden="1" customWidth="1"/>
    <col min="33" max="33" width="5.42578125" style="1" hidden="1" customWidth="1"/>
    <col min="34" max="34" width="6.7109375" style="1" hidden="1" customWidth="1"/>
    <col min="35" max="35" width="5.28515625" style="1" hidden="1" customWidth="1"/>
    <col min="36" max="36" width="3.85546875" style="1" hidden="1" customWidth="1"/>
    <col min="37" max="42" width="5" style="1" hidden="1" customWidth="1"/>
    <col min="43" max="43" width="9.28515625" style="1" hidden="1" customWidth="1"/>
    <col min="44" max="44" width="10.140625" style="1" hidden="1" customWidth="1"/>
    <col min="45" max="46" width="7.5703125" style="1" hidden="1" customWidth="1"/>
    <col min="47" max="48" width="7.42578125" style="1" hidden="1" customWidth="1"/>
    <col min="49" max="49" width="10.42578125" style="1" hidden="1" customWidth="1"/>
    <col min="50" max="50" width="29.85546875" style="1" customWidth="1"/>
    <col min="51" max="16384" width="22.42578125" style="1"/>
  </cols>
  <sheetData>
    <row r="1" spans="1:51" ht="21" customHeight="1" x14ac:dyDescent="0.2">
      <c r="A1" s="294"/>
      <c r="B1" s="294"/>
      <c r="C1" s="297" t="s">
        <v>130</v>
      </c>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Y1" s="112" t="s">
        <v>141</v>
      </c>
    </row>
    <row r="2" spans="1:51" ht="27" customHeight="1" x14ac:dyDescent="0.2">
      <c r="A2" s="295"/>
      <c r="B2" s="295"/>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Y2" s="112" t="s">
        <v>143</v>
      </c>
    </row>
    <row r="3" spans="1:51" ht="34.5" customHeight="1" thickBot="1" x14ac:dyDescent="0.25">
      <c r="A3" s="296"/>
      <c r="B3" s="296"/>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Y3" s="112" t="s">
        <v>142</v>
      </c>
    </row>
    <row r="4" spans="1:51"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6"/>
      <c r="AR4" s="6"/>
      <c r="AS4" s="6"/>
      <c r="AT4" s="6"/>
      <c r="AU4" s="6"/>
      <c r="AV4" s="6"/>
      <c r="AW4" s="6"/>
    </row>
    <row r="5" spans="1:51" ht="22.5" customHeight="1" x14ac:dyDescent="0.2">
      <c r="A5" s="300" t="s">
        <v>51</v>
      </c>
      <c r="B5" s="302" t="s">
        <v>17</v>
      </c>
      <c r="C5" s="302" t="s">
        <v>18</v>
      </c>
      <c r="D5" s="304"/>
      <c r="E5" s="313" t="s">
        <v>147</v>
      </c>
      <c r="F5" s="314"/>
      <c r="G5" s="314"/>
      <c r="H5" s="314"/>
      <c r="I5" s="314"/>
      <c r="J5" s="314"/>
      <c r="K5" s="314"/>
      <c r="L5" s="314"/>
      <c r="M5" s="314"/>
      <c r="N5" s="315"/>
      <c r="O5" s="118"/>
      <c r="P5" s="118"/>
      <c r="Q5" s="118"/>
      <c r="R5" s="118"/>
      <c r="S5" s="118"/>
      <c r="T5" s="118"/>
      <c r="U5" s="118"/>
      <c r="V5" s="118"/>
      <c r="W5" s="118"/>
      <c r="X5" s="118"/>
      <c r="Y5" s="118"/>
      <c r="Z5" s="118"/>
      <c r="AA5" s="118"/>
      <c r="AB5" s="118"/>
      <c r="AC5" s="118"/>
      <c r="AD5" s="118"/>
      <c r="AE5" s="118"/>
      <c r="AF5" s="118"/>
      <c r="AG5" s="118"/>
      <c r="AH5" s="118"/>
      <c r="AI5" s="118"/>
      <c r="AJ5" s="118"/>
      <c r="AK5" s="316"/>
      <c r="AL5" s="317"/>
      <c r="AM5" s="317"/>
      <c r="AN5" s="317"/>
      <c r="AO5" s="317"/>
      <c r="AP5" s="318"/>
      <c r="AQ5" s="319">
        <v>2021</v>
      </c>
      <c r="AR5" s="319"/>
      <c r="AS5" s="321" t="s">
        <v>9</v>
      </c>
      <c r="AT5" s="322"/>
      <c r="AU5" s="322"/>
      <c r="AV5" s="323"/>
      <c r="AW5" s="319" t="s">
        <v>8</v>
      </c>
      <c r="AX5" s="327" t="s">
        <v>134</v>
      </c>
      <c r="AY5" s="302" t="s">
        <v>186</v>
      </c>
    </row>
    <row r="6" spans="1:51" ht="18" customHeight="1" x14ac:dyDescent="0.2">
      <c r="A6" s="301"/>
      <c r="B6" s="303"/>
      <c r="C6" s="303"/>
      <c r="D6" s="305"/>
      <c r="E6" s="307" t="s">
        <v>110</v>
      </c>
      <c r="F6" s="308"/>
      <c r="G6" s="307" t="s">
        <v>111</v>
      </c>
      <c r="H6" s="308"/>
      <c r="I6" s="307" t="s">
        <v>112</v>
      </c>
      <c r="J6" s="308"/>
      <c r="K6" s="311" t="s">
        <v>13</v>
      </c>
      <c r="L6" s="312"/>
      <c r="M6" s="307" t="s">
        <v>113</v>
      </c>
      <c r="N6" s="308"/>
      <c r="O6" s="307" t="s">
        <v>114</v>
      </c>
      <c r="P6" s="308"/>
      <c r="Q6" s="307" t="s">
        <v>115</v>
      </c>
      <c r="R6" s="308"/>
      <c r="S6" s="309" t="s">
        <v>12</v>
      </c>
      <c r="T6" s="310"/>
      <c r="U6" s="307" t="s">
        <v>116</v>
      </c>
      <c r="V6" s="308"/>
      <c r="W6" s="307" t="s">
        <v>117</v>
      </c>
      <c r="X6" s="308"/>
      <c r="Y6" s="307" t="s">
        <v>118</v>
      </c>
      <c r="Z6" s="308"/>
      <c r="AA6" s="329" t="s">
        <v>11</v>
      </c>
      <c r="AB6" s="329"/>
      <c r="AC6" s="330" t="s">
        <v>119</v>
      </c>
      <c r="AD6" s="330"/>
      <c r="AE6" s="330" t="s">
        <v>120</v>
      </c>
      <c r="AF6" s="330"/>
      <c r="AG6" s="330" t="s">
        <v>121</v>
      </c>
      <c r="AH6" s="330"/>
      <c r="AI6" s="329" t="s">
        <v>10</v>
      </c>
      <c r="AJ6" s="329"/>
      <c r="AK6" s="306">
        <v>2022</v>
      </c>
      <c r="AL6" s="306"/>
      <c r="AM6" s="306">
        <v>2023</v>
      </c>
      <c r="AN6" s="306"/>
      <c r="AO6" s="306">
        <v>2024</v>
      </c>
      <c r="AP6" s="306"/>
      <c r="AQ6" s="320"/>
      <c r="AR6" s="320"/>
      <c r="AS6" s="324"/>
      <c r="AT6" s="325"/>
      <c r="AU6" s="325"/>
      <c r="AV6" s="326"/>
      <c r="AW6" s="320"/>
      <c r="AX6" s="328"/>
      <c r="AY6" s="303"/>
    </row>
    <row r="7" spans="1:51" s="3" customFormat="1" ht="26.25" customHeight="1" x14ac:dyDescent="0.25">
      <c r="A7" s="301"/>
      <c r="B7" s="303"/>
      <c r="C7" s="303"/>
      <c r="D7" s="7" t="s">
        <v>6</v>
      </c>
      <c r="E7" s="9" t="s">
        <v>7</v>
      </c>
      <c r="F7" s="146" t="s">
        <v>6</v>
      </c>
      <c r="G7" s="9" t="s">
        <v>7</v>
      </c>
      <c r="H7" s="146" t="s">
        <v>6</v>
      </c>
      <c r="I7" s="9" t="s">
        <v>7</v>
      </c>
      <c r="J7" s="146" t="s">
        <v>6</v>
      </c>
      <c r="K7" s="82" t="s">
        <v>7</v>
      </c>
      <c r="L7" s="148" t="s">
        <v>6</v>
      </c>
      <c r="M7" s="9" t="s">
        <v>7</v>
      </c>
      <c r="N7" s="146" t="s">
        <v>6</v>
      </c>
      <c r="O7" s="9" t="s">
        <v>7</v>
      </c>
      <c r="P7" s="146" t="s">
        <v>6</v>
      </c>
      <c r="Q7" s="9" t="s">
        <v>7</v>
      </c>
      <c r="R7" s="146" t="s">
        <v>6</v>
      </c>
      <c r="S7" s="83" t="s">
        <v>7</v>
      </c>
      <c r="T7" s="145" t="s">
        <v>6</v>
      </c>
      <c r="U7" s="9" t="s">
        <v>7</v>
      </c>
      <c r="V7" s="146" t="s">
        <v>6</v>
      </c>
      <c r="W7" s="9" t="s">
        <v>7</v>
      </c>
      <c r="X7" s="146" t="s">
        <v>6</v>
      </c>
      <c r="Y7" s="9" t="s">
        <v>7</v>
      </c>
      <c r="Z7" s="146" t="s">
        <v>6</v>
      </c>
      <c r="AA7" s="83" t="s">
        <v>7</v>
      </c>
      <c r="AB7" s="145" t="s">
        <v>6</v>
      </c>
      <c r="AC7" s="9" t="s">
        <v>7</v>
      </c>
      <c r="AD7" s="146" t="s">
        <v>6</v>
      </c>
      <c r="AE7" s="9" t="s">
        <v>7</v>
      </c>
      <c r="AF7" s="146" t="s">
        <v>6</v>
      </c>
      <c r="AG7" s="9" t="s">
        <v>7</v>
      </c>
      <c r="AH7" s="146" t="s">
        <v>6</v>
      </c>
      <c r="AI7" s="83" t="s">
        <v>7</v>
      </c>
      <c r="AJ7" s="145" t="s">
        <v>6</v>
      </c>
      <c r="AK7" s="8" t="s">
        <v>7</v>
      </c>
      <c r="AL7" s="8" t="s">
        <v>6</v>
      </c>
      <c r="AM7" s="8" t="s">
        <v>7</v>
      </c>
      <c r="AN7" s="8" t="s">
        <v>6</v>
      </c>
      <c r="AO7" s="8" t="s">
        <v>7</v>
      </c>
      <c r="AP7" s="8" t="s">
        <v>6</v>
      </c>
      <c r="AQ7" s="147" t="s">
        <v>7</v>
      </c>
      <c r="AR7" s="147" t="s">
        <v>6</v>
      </c>
      <c r="AS7" s="147" t="s">
        <v>5</v>
      </c>
      <c r="AT7" s="147" t="s">
        <v>4</v>
      </c>
      <c r="AU7" s="147" t="s">
        <v>3</v>
      </c>
      <c r="AV7" s="147" t="s">
        <v>2</v>
      </c>
      <c r="AW7" s="320"/>
      <c r="AX7" s="328"/>
      <c r="AY7" s="303"/>
    </row>
    <row r="8" spans="1:51" ht="99.75" customHeight="1" x14ac:dyDescent="0.2">
      <c r="A8" s="331" t="s">
        <v>45</v>
      </c>
      <c r="B8" s="333" t="s">
        <v>19</v>
      </c>
      <c r="C8" s="11" t="s">
        <v>20</v>
      </c>
      <c r="D8" s="12">
        <v>1</v>
      </c>
      <c r="E8" s="15">
        <v>0.08</v>
      </c>
      <c r="F8" s="16">
        <v>0.08</v>
      </c>
      <c r="G8" s="15">
        <v>0.08</v>
      </c>
      <c r="H8" s="16">
        <v>0.08</v>
      </c>
      <c r="I8" s="15">
        <v>0.08</v>
      </c>
      <c r="J8" s="16">
        <v>0.08</v>
      </c>
      <c r="K8" s="17">
        <f t="shared" ref="K8:L22" si="0">SUM(E8,G8,I8)</f>
        <v>0.24</v>
      </c>
      <c r="L8" s="17">
        <f t="shared" si="0"/>
        <v>0.24</v>
      </c>
      <c r="M8" s="15">
        <v>0.09</v>
      </c>
      <c r="N8" s="16">
        <v>0.09</v>
      </c>
      <c r="O8" s="15">
        <v>0.1</v>
      </c>
      <c r="P8" s="16">
        <v>0.1</v>
      </c>
      <c r="Q8" s="15">
        <v>0.08</v>
      </c>
      <c r="R8" s="16">
        <v>0.08</v>
      </c>
      <c r="S8" s="17">
        <f t="shared" ref="S8:T22" si="1">SUM(M8,O8,Q8)</f>
        <v>0.27</v>
      </c>
      <c r="T8" s="17">
        <f t="shared" si="1"/>
        <v>0.27</v>
      </c>
      <c r="U8" s="15">
        <v>0.08</v>
      </c>
      <c r="V8" s="18"/>
      <c r="W8" s="15">
        <v>0.08</v>
      </c>
      <c r="X8" s="18"/>
      <c r="Y8" s="15">
        <v>0.09</v>
      </c>
      <c r="Z8" s="19"/>
      <c r="AA8" s="17">
        <f t="shared" ref="AA8:AA22" si="2">SUM(U8,W8,Y8)</f>
        <v>0.25</v>
      </c>
      <c r="AB8" s="17">
        <f t="shared" ref="AB8:AB22" si="3">SUM(V8,X8,Z8)</f>
        <v>0</v>
      </c>
      <c r="AC8" s="15">
        <v>0.08</v>
      </c>
      <c r="AD8" s="18"/>
      <c r="AE8" s="15">
        <v>0.08</v>
      </c>
      <c r="AF8" s="18"/>
      <c r="AG8" s="15">
        <v>0.08</v>
      </c>
      <c r="AH8" s="19"/>
      <c r="AI8" s="17">
        <f t="shared" ref="AI8:AJ22" si="4">SUM(AC8,AE8,AG8)</f>
        <v>0.24</v>
      </c>
      <c r="AJ8" s="17">
        <f t="shared" si="4"/>
        <v>0</v>
      </c>
      <c r="AK8" s="20">
        <v>1</v>
      </c>
      <c r="AL8" s="20"/>
      <c r="AM8" s="20">
        <v>1</v>
      </c>
      <c r="AN8" s="20"/>
      <c r="AO8" s="20">
        <v>1</v>
      </c>
      <c r="AP8" s="20"/>
      <c r="AQ8" s="21">
        <f t="shared" ref="AQ8:AQ22" si="5">SUM(K8,S8,AA8,AI8)</f>
        <v>1</v>
      </c>
      <c r="AR8" s="21">
        <f t="shared" ref="AR8:AR22" si="6">SUM(L8,T8,AB8,AJ8)</f>
        <v>0.51</v>
      </c>
      <c r="AS8" s="22">
        <f t="shared" ref="AS8:AS27" si="7">IFERROR(L8/K8,"")</f>
        <v>1</v>
      </c>
      <c r="AT8" s="22">
        <f t="shared" ref="AT8:AT22" si="8">IFERROR((L8+T8)/(K8+S8),"")</f>
        <v>1</v>
      </c>
      <c r="AU8" s="22">
        <f t="shared" ref="AU8:AU22" si="9">IFERROR((L8+T8+AB8)/(K8+S8+AA8),"")</f>
        <v>0.67105263157894735</v>
      </c>
      <c r="AV8" s="22">
        <f t="shared" ref="AV8:AV22" si="10">IFERROR((L8+T8+AB8+AJ8)/(K8+S8+AA8+AI8),"")</f>
        <v>0.51</v>
      </c>
      <c r="AW8" s="85">
        <f t="shared" ref="AW8:AW13" si="11">IFERROR(AR8/AQ8,"")</f>
        <v>0.51</v>
      </c>
      <c r="AX8" s="144" t="s">
        <v>177</v>
      </c>
      <c r="AY8" s="335">
        <f>AVERAGE(AW8:AW9)</f>
        <v>0.255</v>
      </c>
    </row>
    <row r="9" spans="1:51" ht="99" customHeight="1" x14ac:dyDescent="0.2">
      <c r="A9" s="332"/>
      <c r="B9" s="334"/>
      <c r="C9" s="11" t="s">
        <v>144</v>
      </c>
      <c r="D9" s="12">
        <v>0</v>
      </c>
      <c r="E9" s="15">
        <v>0</v>
      </c>
      <c r="F9" s="16">
        <v>0</v>
      </c>
      <c r="G9" s="15">
        <v>0</v>
      </c>
      <c r="H9" s="16">
        <v>0</v>
      </c>
      <c r="I9" s="15">
        <v>0</v>
      </c>
      <c r="J9" s="16">
        <v>0</v>
      </c>
      <c r="K9" s="17">
        <f t="shared" si="0"/>
        <v>0</v>
      </c>
      <c r="L9" s="17">
        <f t="shared" si="0"/>
        <v>0</v>
      </c>
      <c r="M9" s="15">
        <v>0</v>
      </c>
      <c r="N9" s="16">
        <v>0</v>
      </c>
      <c r="O9" s="15">
        <v>0</v>
      </c>
      <c r="P9" s="16"/>
      <c r="Q9" s="15">
        <v>0.05</v>
      </c>
      <c r="R9" s="16"/>
      <c r="S9" s="17">
        <f t="shared" si="1"/>
        <v>0.05</v>
      </c>
      <c r="T9" s="17">
        <f t="shared" si="1"/>
        <v>0</v>
      </c>
      <c r="U9" s="15">
        <v>0.15</v>
      </c>
      <c r="V9" s="18"/>
      <c r="W9" s="15">
        <v>0.2</v>
      </c>
      <c r="X9" s="18"/>
      <c r="Y9" s="15">
        <v>0.25</v>
      </c>
      <c r="Z9" s="19"/>
      <c r="AA9" s="17">
        <f t="shared" si="2"/>
        <v>0.6</v>
      </c>
      <c r="AB9" s="17">
        <f t="shared" si="3"/>
        <v>0</v>
      </c>
      <c r="AC9" s="15">
        <v>0.2</v>
      </c>
      <c r="AD9" s="18"/>
      <c r="AE9" s="15">
        <v>0.15</v>
      </c>
      <c r="AF9" s="18"/>
      <c r="AG9" s="15">
        <v>0</v>
      </c>
      <c r="AH9" s="19"/>
      <c r="AI9" s="17">
        <f t="shared" si="4"/>
        <v>0.35</v>
      </c>
      <c r="AJ9" s="17">
        <f t="shared" si="4"/>
        <v>0</v>
      </c>
      <c r="AK9" s="20">
        <v>1</v>
      </c>
      <c r="AL9" s="20"/>
      <c r="AM9" s="20">
        <v>1</v>
      </c>
      <c r="AN9" s="20"/>
      <c r="AO9" s="20">
        <v>1</v>
      </c>
      <c r="AP9" s="20"/>
      <c r="AQ9" s="21">
        <f t="shared" si="5"/>
        <v>1</v>
      </c>
      <c r="AR9" s="21">
        <f t="shared" si="6"/>
        <v>0</v>
      </c>
      <c r="AS9" s="22" t="str">
        <f t="shared" si="7"/>
        <v/>
      </c>
      <c r="AT9" s="22">
        <f t="shared" si="8"/>
        <v>0</v>
      </c>
      <c r="AU9" s="22">
        <f t="shared" si="9"/>
        <v>0</v>
      </c>
      <c r="AV9" s="22">
        <f t="shared" si="10"/>
        <v>0</v>
      </c>
      <c r="AW9" s="84">
        <f t="shared" si="11"/>
        <v>0</v>
      </c>
      <c r="AX9" s="144" t="s">
        <v>145</v>
      </c>
      <c r="AY9" s="336"/>
    </row>
    <row r="10" spans="1:51" ht="201.75" customHeight="1" x14ac:dyDescent="0.2">
      <c r="A10" s="337" t="s">
        <v>46</v>
      </c>
      <c r="B10" s="338" t="s">
        <v>21</v>
      </c>
      <c r="C10" s="338" t="s">
        <v>22</v>
      </c>
      <c r="D10" s="24">
        <v>1</v>
      </c>
      <c r="E10" s="20">
        <v>0</v>
      </c>
      <c r="F10" s="20">
        <v>0</v>
      </c>
      <c r="G10" s="20">
        <v>0</v>
      </c>
      <c r="H10" s="20">
        <v>0</v>
      </c>
      <c r="I10" s="20">
        <v>0</v>
      </c>
      <c r="J10" s="20">
        <v>0</v>
      </c>
      <c r="K10" s="17">
        <f t="shared" si="0"/>
        <v>0</v>
      </c>
      <c r="L10" s="17">
        <f t="shared" si="0"/>
        <v>0</v>
      </c>
      <c r="M10" s="20">
        <v>0</v>
      </c>
      <c r="N10" s="20">
        <v>0</v>
      </c>
      <c r="O10" s="27">
        <v>0.125</v>
      </c>
      <c r="P10" s="20">
        <v>0</v>
      </c>
      <c r="Q10" s="27">
        <v>0.125</v>
      </c>
      <c r="R10" s="20">
        <v>0</v>
      </c>
      <c r="S10" s="17">
        <f t="shared" si="1"/>
        <v>0.25</v>
      </c>
      <c r="T10" s="17">
        <f t="shared" si="1"/>
        <v>0</v>
      </c>
      <c r="U10" s="27">
        <v>0.125</v>
      </c>
      <c r="V10" s="27"/>
      <c r="W10" s="27">
        <v>0.125</v>
      </c>
      <c r="X10" s="27"/>
      <c r="Y10" s="27">
        <v>0.125</v>
      </c>
      <c r="Z10" s="20"/>
      <c r="AA10" s="17">
        <f t="shared" si="2"/>
        <v>0.375</v>
      </c>
      <c r="AB10" s="17">
        <f t="shared" si="3"/>
        <v>0</v>
      </c>
      <c r="AC10" s="27">
        <v>0.125</v>
      </c>
      <c r="AD10" s="27"/>
      <c r="AE10" s="27">
        <v>0.125</v>
      </c>
      <c r="AF10" s="27"/>
      <c r="AG10" s="27">
        <v>0.125</v>
      </c>
      <c r="AH10" s="20"/>
      <c r="AI10" s="17">
        <f t="shared" si="4"/>
        <v>0.375</v>
      </c>
      <c r="AJ10" s="17">
        <f t="shared" si="4"/>
        <v>0</v>
      </c>
      <c r="AK10" s="28">
        <v>100</v>
      </c>
      <c r="AL10" s="28"/>
      <c r="AM10" s="28">
        <v>100</v>
      </c>
      <c r="AN10" s="28"/>
      <c r="AO10" s="28">
        <v>100</v>
      </c>
      <c r="AP10" s="28"/>
      <c r="AQ10" s="21">
        <f t="shared" si="5"/>
        <v>1</v>
      </c>
      <c r="AR10" s="21">
        <f t="shared" si="6"/>
        <v>0</v>
      </c>
      <c r="AS10" s="22" t="str">
        <f t="shared" si="7"/>
        <v/>
      </c>
      <c r="AT10" s="22">
        <f t="shared" si="8"/>
        <v>0</v>
      </c>
      <c r="AU10" s="22">
        <f t="shared" si="9"/>
        <v>0</v>
      </c>
      <c r="AV10" s="22">
        <f t="shared" si="10"/>
        <v>0</v>
      </c>
      <c r="AW10" s="84">
        <f t="shared" si="11"/>
        <v>0</v>
      </c>
      <c r="AX10" s="109" t="s">
        <v>160</v>
      </c>
      <c r="AY10" s="341">
        <f>AVERAGE(AW10:AW15)</f>
        <v>0.54166666666666663</v>
      </c>
    </row>
    <row r="11" spans="1:51" ht="156.75" customHeight="1" x14ac:dyDescent="0.2">
      <c r="A11" s="337"/>
      <c r="B11" s="339"/>
      <c r="C11" s="340"/>
      <c r="D11" s="24">
        <v>1</v>
      </c>
      <c r="E11" s="20">
        <v>0</v>
      </c>
      <c r="F11" s="20">
        <v>0</v>
      </c>
      <c r="G11" s="20">
        <v>0</v>
      </c>
      <c r="H11" s="20">
        <v>0</v>
      </c>
      <c r="I11" s="20">
        <v>0.05</v>
      </c>
      <c r="J11" s="20">
        <v>0.05</v>
      </c>
      <c r="K11" s="17">
        <f t="shared" si="0"/>
        <v>0.05</v>
      </c>
      <c r="L11" s="17">
        <f t="shared" si="0"/>
        <v>0.05</v>
      </c>
      <c r="M11" s="20">
        <v>0.05</v>
      </c>
      <c r="N11" s="20">
        <v>0.05</v>
      </c>
      <c r="O11" s="20">
        <v>0.1</v>
      </c>
      <c r="P11" s="20">
        <v>0.1</v>
      </c>
      <c r="Q11" s="20">
        <v>0.1</v>
      </c>
      <c r="R11" s="20">
        <v>0.1</v>
      </c>
      <c r="S11" s="17">
        <f t="shared" si="1"/>
        <v>0.25</v>
      </c>
      <c r="T11" s="17">
        <f t="shared" si="1"/>
        <v>0.25</v>
      </c>
      <c r="U11" s="20">
        <v>0.1</v>
      </c>
      <c r="V11" s="20"/>
      <c r="W11" s="20">
        <v>0.1</v>
      </c>
      <c r="X11" s="20"/>
      <c r="Y11" s="20">
        <v>0.1</v>
      </c>
      <c r="Z11" s="20"/>
      <c r="AA11" s="17">
        <f t="shared" si="2"/>
        <v>0.30000000000000004</v>
      </c>
      <c r="AB11" s="17">
        <f t="shared" si="3"/>
        <v>0</v>
      </c>
      <c r="AC11" s="20">
        <v>0.1</v>
      </c>
      <c r="AD11" s="20"/>
      <c r="AE11" s="20">
        <v>0.2</v>
      </c>
      <c r="AF11" s="20"/>
      <c r="AG11" s="20">
        <v>0.1</v>
      </c>
      <c r="AH11" s="20"/>
      <c r="AI11" s="17">
        <f t="shared" si="4"/>
        <v>0.4</v>
      </c>
      <c r="AJ11" s="17">
        <f t="shared" si="4"/>
        <v>0</v>
      </c>
      <c r="AK11" s="28">
        <v>100</v>
      </c>
      <c r="AL11" s="28"/>
      <c r="AM11" s="28">
        <v>100</v>
      </c>
      <c r="AN11" s="28"/>
      <c r="AO11" s="28">
        <v>100</v>
      </c>
      <c r="AP11" s="28"/>
      <c r="AQ11" s="21">
        <f t="shared" si="5"/>
        <v>1</v>
      </c>
      <c r="AR11" s="21">
        <f t="shared" si="6"/>
        <v>0.3</v>
      </c>
      <c r="AS11" s="22">
        <f t="shared" si="7"/>
        <v>1</v>
      </c>
      <c r="AT11" s="22">
        <f t="shared" si="8"/>
        <v>1</v>
      </c>
      <c r="AU11" s="22">
        <f t="shared" si="9"/>
        <v>0.49999999999999989</v>
      </c>
      <c r="AV11" s="22">
        <f t="shared" si="10"/>
        <v>0.3</v>
      </c>
      <c r="AW11" s="84">
        <f t="shared" si="11"/>
        <v>0.3</v>
      </c>
      <c r="AX11" s="109" t="s">
        <v>161</v>
      </c>
      <c r="AY11" s="342"/>
    </row>
    <row r="12" spans="1:51" ht="198" x14ac:dyDescent="0.2">
      <c r="A12" s="337"/>
      <c r="B12" s="339"/>
      <c r="C12" s="23" t="s">
        <v>23</v>
      </c>
      <c r="D12" s="24">
        <v>0</v>
      </c>
      <c r="E12" s="20">
        <v>0</v>
      </c>
      <c r="F12" s="20">
        <v>0</v>
      </c>
      <c r="G12" s="20">
        <v>0</v>
      </c>
      <c r="H12" s="20">
        <v>0</v>
      </c>
      <c r="I12" s="20">
        <v>0</v>
      </c>
      <c r="J12" s="20">
        <v>0</v>
      </c>
      <c r="K12" s="30">
        <f t="shared" si="0"/>
        <v>0</v>
      </c>
      <c r="L12" s="30">
        <f t="shared" si="0"/>
        <v>0</v>
      </c>
      <c r="M12" s="20">
        <v>0</v>
      </c>
      <c r="N12" s="20">
        <v>0</v>
      </c>
      <c r="O12" s="20">
        <v>0.1</v>
      </c>
      <c r="P12" s="20">
        <v>0.1</v>
      </c>
      <c r="Q12" s="20">
        <v>0.1</v>
      </c>
      <c r="R12" s="20">
        <v>0.1</v>
      </c>
      <c r="S12" s="17">
        <f t="shared" si="1"/>
        <v>0.2</v>
      </c>
      <c r="T12" s="17">
        <f t="shared" si="1"/>
        <v>0.2</v>
      </c>
      <c r="U12" s="20">
        <v>0.2</v>
      </c>
      <c r="V12" s="20"/>
      <c r="W12" s="20">
        <v>0.2</v>
      </c>
      <c r="X12" s="20"/>
      <c r="Y12" s="20">
        <v>0.2</v>
      </c>
      <c r="Z12" s="20"/>
      <c r="AA12" s="17">
        <f t="shared" si="2"/>
        <v>0.60000000000000009</v>
      </c>
      <c r="AB12" s="17">
        <f t="shared" si="3"/>
        <v>0</v>
      </c>
      <c r="AC12" s="20">
        <v>0.2</v>
      </c>
      <c r="AD12" s="20"/>
      <c r="AE12" s="20">
        <v>0</v>
      </c>
      <c r="AF12" s="20"/>
      <c r="AG12" s="20">
        <v>0</v>
      </c>
      <c r="AH12" s="20"/>
      <c r="AI12" s="17">
        <f t="shared" si="4"/>
        <v>0.2</v>
      </c>
      <c r="AJ12" s="17">
        <f t="shared" si="4"/>
        <v>0</v>
      </c>
      <c r="AK12" s="28">
        <v>100</v>
      </c>
      <c r="AL12" s="28"/>
      <c r="AM12" s="28">
        <v>100</v>
      </c>
      <c r="AN12" s="28"/>
      <c r="AO12" s="28">
        <v>100</v>
      </c>
      <c r="AP12" s="28"/>
      <c r="AQ12" s="21">
        <f t="shared" si="5"/>
        <v>1</v>
      </c>
      <c r="AR12" s="21">
        <f t="shared" si="6"/>
        <v>0.2</v>
      </c>
      <c r="AS12" s="22" t="str">
        <f t="shared" si="7"/>
        <v/>
      </c>
      <c r="AT12" s="22">
        <f t="shared" si="8"/>
        <v>1</v>
      </c>
      <c r="AU12" s="22">
        <f t="shared" si="9"/>
        <v>0.25</v>
      </c>
      <c r="AV12" s="22">
        <f t="shared" si="10"/>
        <v>0.2</v>
      </c>
      <c r="AW12" s="84">
        <f t="shared" si="11"/>
        <v>0.2</v>
      </c>
      <c r="AX12" s="109" t="s">
        <v>163</v>
      </c>
      <c r="AY12" s="342"/>
    </row>
    <row r="13" spans="1:51" ht="66.75" customHeight="1" x14ac:dyDescent="0.2">
      <c r="A13" s="337"/>
      <c r="B13" s="339"/>
      <c r="C13" s="338" t="s">
        <v>66</v>
      </c>
      <c r="D13" s="24">
        <v>0</v>
      </c>
      <c r="E13" s="28">
        <v>0.05</v>
      </c>
      <c r="F13" s="28">
        <v>0.05</v>
      </c>
      <c r="G13" s="28">
        <v>0.3</v>
      </c>
      <c r="H13" s="28">
        <v>0.3</v>
      </c>
      <c r="I13" s="28">
        <v>0</v>
      </c>
      <c r="J13" s="28">
        <v>0.5</v>
      </c>
      <c r="K13" s="32">
        <f t="shared" si="0"/>
        <v>0.35</v>
      </c>
      <c r="L13" s="32">
        <f t="shared" si="0"/>
        <v>0.85</v>
      </c>
      <c r="M13" s="28">
        <v>0.1</v>
      </c>
      <c r="N13" s="28">
        <v>0.1</v>
      </c>
      <c r="O13" s="28">
        <v>0.05</v>
      </c>
      <c r="P13" s="28">
        <v>0.25</v>
      </c>
      <c r="Q13" s="28">
        <v>0.05</v>
      </c>
      <c r="R13" s="28">
        <v>0.2</v>
      </c>
      <c r="S13" s="33">
        <f t="shared" si="1"/>
        <v>0.2</v>
      </c>
      <c r="T13" s="33">
        <f t="shared" si="1"/>
        <v>0.55000000000000004</v>
      </c>
      <c r="U13" s="28">
        <v>0.05</v>
      </c>
      <c r="V13" s="28"/>
      <c r="W13" s="28">
        <v>0.1</v>
      </c>
      <c r="X13" s="28"/>
      <c r="Y13" s="28">
        <v>0.1</v>
      </c>
      <c r="Z13" s="28"/>
      <c r="AA13" s="33">
        <f t="shared" si="2"/>
        <v>0.25</v>
      </c>
      <c r="AB13" s="33">
        <f t="shared" si="3"/>
        <v>0</v>
      </c>
      <c r="AC13" s="28">
        <v>0.1</v>
      </c>
      <c r="AD13" s="28"/>
      <c r="AE13" s="28">
        <v>0.05</v>
      </c>
      <c r="AF13" s="28"/>
      <c r="AG13" s="28">
        <v>0.05</v>
      </c>
      <c r="AH13" s="28"/>
      <c r="AI13" s="33">
        <f t="shared" si="4"/>
        <v>0.2</v>
      </c>
      <c r="AJ13" s="33">
        <f t="shared" si="4"/>
        <v>0</v>
      </c>
      <c r="AK13" s="28">
        <v>100</v>
      </c>
      <c r="AL13" s="28"/>
      <c r="AM13" s="28">
        <v>100</v>
      </c>
      <c r="AN13" s="28"/>
      <c r="AO13" s="28">
        <v>100</v>
      </c>
      <c r="AP13" s="28"/>
      <c r="AQ13" s="34">
        <f t="shared" si="5"/>
        <v>1</v>
      </c>
      <c r="AR13" s="34">
        <f t="shared" si="6"/>
        <v>1.4</v>
      </c>
      <c r="AS13" s="22">
        <f t="shared" si="7"/>
        <v>2.4285714285714288</v>
      </c>
      <c r="AT13" s="22">
        <f t="shared" si="8"/>
        <v>2.545454545454545</v>
      </c>
      <c r="AU13" s="22">
        <f t="shared" si="9"/>
        <v>1.7499999999999998</v>
      </c>
      <c r="AV13" s="22">
        <f t="shared" si="10"/>
        <v>1.4</v>
      </c>
      <c r="AW13" s="84">
        <f t="shared" si="11"/>
        <v>1.4</v>
      </c>
      <c r="AX13" s="109" t="s">
        <v>162</v>
      </c>
      <c r="AY13" s="342"/>
    </row>
    <row r="14" spans="1:51" ht="106.5" customHeight="1" x14ac:dyDescent="0.2">
      <c r="A14" s="337"/>
      <c r="B14" s="339"/>
      <c r="C14" s="339"/>
      <c r="D14" s="24">
        <v>0</v>
      </c>
      <c r="E14" s="20">
        <v>0</v>
      </c>
      <c r="F14" s="20">
        <v>0</v>
      </c>
      <c r="G14" s="20">
        <v>0</v>
      </c>
      <c r="H14" s="20">
        <v>0</v>
      </c>
      <c r="I14" s="20">
        <v>0</v>
      </c>
      <c r="J14" s="20">
        <v>0</v>
      </c>
      <c r="K14" s="30">
        <f t="shared" si="0"/>
        <v>0</v>
      </c>
      <c r="L14" s="30">
        <f t="shared" si="0"/>
        <v>0</v>
      </c>
      <c r="M14" s="20">
        <v>0</v>
      </c>
      <c r="N14" s="20">
        <v>0</v>
      </c>
      <c r="O14" s="20">
        <v>0</v>
      </c>
      <c r="P14" s="20"/>
      <c r="Q14" s="20">
        <v>1</v>
      </c>
      <c r="R14" s="20">
        <v>0.95</v>
      </c>
      <c r="S14" s="30">
        <f t="shared" si="1"/>
        <v>1</v>
      </c>
      <c r="T14" s="30">
        <f t="shared" si="1"/>
        <v>0.95</v>
      </c>
      <c r="U14" s="20">
        <v>0</v>
      </c>
      <c r="V14" s="20"/>
      <c r="W14" s="20">
        <v>0</v>
      </c>
      <c r="X14" s="20"/>
      <c r="Y14" s="20">
        <v>0</v>
      </c>
      <c r="Z14" s="20"/>
      <c r="AA14" s="30">
        <f t="shared" si="2"/>
        <v>0</v>
      </c>
      <c r="AB14" s="30">
        <f t="shared" si="3"/>
        <v>0</v>
      </c>
      <c r="AC14" s="20">
        <v>0</v>
      </c>
      <c r="AD14" s="20"/>
      <c r="AE14" s="20">
        <v>0</v>
      </c>
      <c r="AF14" s="20"/>
      <c r="AG14" s="20">
        <v>0</v>
      </c>
      <c r="AH14" s="20"/>
      <c r="AI14" s="30">
        <f t="shared" si="4"/>
        <v>0</v>
      </c>
      <c r="AJ14" s="30">
        <f t="shared" si="4"/>
        <v>0</v>
      </c>
      <c r="AK14" s="28">
        <v>100</v>
      </c>
      <c r="AL14" s="28"/>
      <c r="AM14" s="28">
        <v>100</v>
      </c>
      <c r="AN14" s="28"/>
      <c r="AO14" s="28">
        <v>100</v>
      </c>
      <c r="AP14" s="28"/>
      <c r="AQ14" s="21">
        <f t="shared" si="5"/>
        <v>1</v>
      </c>
      <c r="AR14" s="21">
        <f t="shared" si="6"/>
        <v>0.95</v>
      </c>
      <c r="AS14" s="22" t="str">
        <f t="shared" si="7"/>
        <v/>
      </c>
      <c r="AT14" s="22">
        <f t="shared" si="8"/>
        <v>0.95</v>
      </c>
      <c r="AU14" s="22">
        <f t="shared" si="9"/>
        <v>0.95</v>
      </c>
      <c r="AV14" s="22">
        <f t="shared" si="10"/>
        <v>0.95</v>
      </c>
      <c r="AW14" s="84">
        <f>IFERROR(AR14/AQ14,"")</f>
        <v>0.95</v>
      </c>
      <c r="AX14" s="109" t="s">
        <v>174</v>
      </c>
      <c r="AY14" s="342"/>
    </row>
    <row r="15" spans="1:51" ht="66" customHeight="1" x14ac:dyDescent="0.2">
      <c r="A15" s="337"/>
      <c r="B15" s="340"/>
      <c r="C15" s="340"/>
      <c r="D15" s="24">
        <v>0</v>
      </c>
      <c r="E15" s="20">
        <v>0</v>
      </c>
      <c r="F15" s="20">
        <v>0</v>
      </c>
      <c r="G15" s="20">
        <v>0</v>
      </c>
      <c r="H15" s="20">
        <v>0</v>
      </c>
      <c r="I15" s="20">
        <v>0.1</v>
      </c>
      <c r="J15" s="20">
        <v>0.1</v>
      </c>
      <c r="K15" s="30">
        <f t="shared" si="0"/>
        <v>0.1</v>
      </c>
      <c r="L15" s="30">
        <f t="shared" si="0"/>
        <v>0.1</v>
      </c>
      <c r="M15" s="20">
        <v>0.1</v>
      </c>
      <c r="N15" s="20">
        <v>0.1</v>
      </c>
      <c r="O15" s="20">
        <v>0.1</v>
      </c>
      <c r="P15" s="20">
        <v>0.1</v>
      </c>
      <c r="Q15" s="20">
        <v>0.1</v>
      </c>
      <c r="R15" s="20">
        <v>0.1</v>
      </c>
      <c r="S15" s="30">
        <f t="shared" si="1"/>
        <v>0.30000000000000004</v>
      </c>
      <c r="T15" s="30">
        <f t="shared" si="1"/>
        <v>0.30000000000000004</v>
      </c>
      <c r="U15" s="20">
        <v>0.1</v>
      </c>
      <c r="V15" s="20"/>
      <c r="W15" s="20">
        <v>0.1</v>
      </c>
      <c r="X15" s="20"/>
      <c r="Y15" s="20">
        <v>0.1</v>
      </c>
      <c r="Z15" s="20"/>
      <c r="AA15" s="30">
        <f t="shared" si="2"/>
        <v>0.30000000000000004</v>
      </c>
      <c r="AB15" s="30">
        <f t="shared" si="3"/>
        <v>0</v>
      </c>
      <c r="AC15" s="20">
        <v>0.1</v>
      </c>
      <c r="AD15" s="20"/>
      <c r="AE15" s="20">
        <v>0.1</v>
      </c>
      <c r="AF15" s="20"/>
      <c r="AG15" s="20">
        <v>0.1</v>
      </c>
      <c r="AH15" s="35"/>
      <c r="AI15" s="30">
        <f t="shared" si="4"/>
        <v>0.30000000000000004</v>
      </c>
      <c r="AJ15" s="30">
        <f t="shared" si="4"/>
        <v>0</v>
      </c>
      <c r="AK15" s="28">
        <v>100</v>
      </c>
      <c r="AL15" s="28"/>
      <c r="AM15" s="28">
        <v>100</v>
      </c>
      <c r="AN15" s="28"/>
      <c r="AO15" s="28">
        <v>100</v>
      </c>
      <c r="AP15" s="28"/>
      <c r="AQ15" s="21">
        <f t="shared" si="5"/>
        <v>1</v>
      </c>
      <c r="AR15" s="21">
        <f t="shared" si="6"/>
        <v>0.4</v>
      </c>
      <c r="AS15" s="22">
        <f t="shared" si="7"/>
        <v>1</v>
      </c>
      <c r="AT15" s="22">
        <f t="shared" si="8"/>
        <v>1</v>
      </c>
      <c r="AU15" s="22">
        <f t="shared" si="9"/>
        <v>0.5714285714285714</v>
      </c>
      <c r="AV15" s="22">
        <f t="shared" si="10"/>
        <v>0.4</v>
      </c>
      <c r="AW15" s="84">
        <f t="shared" ref="AW15:AW27" si="12">IFERROR(AR15/AQ15,"")</f>
        <v>0.4</v>
      </c>
      <c r="AX15" s="140" t="s">
        <v>164</v>
      </c>
      <c r="AY15" s="343"/>
    </row>
    <row r="16" spans="1:51" ht="56.25" customHeight="1" x14ac:dyDescent="0.2">
      <c r="A16" s="344" t="s">
        <v>47</v>
      </c>
      <c r="B16" s="345" t="s">
        <v>21</v>
      </c>
      <c r="C16" s="36" t="s">
        <v>129</v>
      </c>
      <c r="D16" s="41">
        <v>0</v>
      </c>
      <c r="E16" s="28">
        <v>0</v>
      </c>
      <c r="F16" s="28">
        <v>0</v>
      </c>
      <c r="G16" s="28">
        <v>0</v>
      </c>
      <c r="H16" s="28">
        <v>0</v>
      </c>
      <c r="I16" s="28">
        <v>1</v>
      </c>
      <c r="J16" s="28">
        <v>1</v>
      </c>
      <c r="K16" s="33">
        <f t="shared" si="0"/>
        <v>1</v>
      </c>
      <c r="L16" s="33">
        <f t="shared" si="0"/>
        <v>1</v>
      </c>
      <c r="M16" s="28">
        <v>0</v>
      </c>
      <c r="N16" s="28">
        <v>0</v>
      </c>
      <c r="O16" s="28">
        <v>0</v>
      </c>
      <c r="P16" s="28">
        <v>0</v>
      </c>
      <c r="Q16" s="28">
        <v>1</v>
      </c>
      <c r="R16" s="28">
        <v>1</v>
      </c>
      <c r="S16" s="33">
        <f t="shared" si="1"/>
        <v>1</v>
      </c>
      <c r="T16" s="33">
        <f t="shared" si="1"/>
        <v>1</v>
      </c>
      <c r="U16" s="28">
        <v>0</v>
      </c>
      <c r="V16" s="28"/>
      <c r="W16" s="28">
        <v>1</v>
      </c>
      <c r="X16" s="28"/>
      <c r="Y16" s="28">
        <v>0</v>
      </c>
      <c r="Z16" s="28"/>
      <c r="AA16" s="33">
        <f t="shared" si="2"/>
        <v>1</v>
      </c>
      <c r="AB16" s="33">
        <f t="shared" si="3"/>
        <v>0</v>
      </c>
      <c r="AC16" s="28">
        <v>1</v>
      </c>
      <c r="AD16" s="28"/>
      <c r="AE16" s="28">
        <v>0</v>
      </c>
      <c r="AF16" s="28"/>
      <c r="AG16" s="28">
        <v>0</v>
      </c>
      <c r="AH16" s="28"/>
      <c r="AI16" s="33">
        <f t="shared" si="4"/>
        <v>1</v>
      </c>
      <c r="AJ16" s="33">
        <f t="shared" si="4"/>
        <v>0</v>
      </c>
      <c r="AK16" s="42">
        <v>4</v>
      </c>
      <c r="AL16" s="42"/>
      <c r="AM16" s="42">
        <v>4</v>
      </c>
      <c r="AN16" s="42"/>
      <c r="AO16" s="42">
        <v>4</v>
      </c>
      <c r="AP16" s="42"/>
      <c r="AQ16" s="34">
        <f t="shared" si="5"/>
        <v>4</v>
      </c>
      <c r="AR16" s="34">
        <f t="shared" si="6"/>
        <v>2</v>
      </c>
      <c r="AS16" s="22">
        <f t="shared" si="7"/>
        <v>1</v>
      </c>
      <c r="AT16" s="22">
        <f t="shared" si="8"/>
        <v>1</v>
      </c>
      <c r="AU16" s="22">
        <f t="shared" si="9"/>
        <v>0.66666666666666663</v>
      </c>
      <c r="AV16" s="22">
        <f t="shared" si="10"/>
        <v>0.5</v>
      </c>
      <c r="AW16" s="84">
        <f t="shared" si="12"/>
        <v>0.5</v>
      </c>
      <c r="AX16" s="140" t="s">
        <v>159</v>
      </c>
      <c r="AY16" s="347">
        <f>AW16+AW17/2</f>
        <v>0.5</v>
      </c>
    </row>
    <row r="17" spans="1:51" ht="63" x14ac:dyDescent="0.2">
      <c r="A17" s="344"/>
      <c r="B17" s="346"/>
      <c r="C17" s="36" t="s">
        <v>67</v>
      </c>
      <c r="D17" s="41">
        <v>0</v>
      </c>
      <c r="E17" s="28">
        <v>0</v>
      </c>
      <c r="F17" s="28">
        <v>0</v>
      </c>
      <c r="G17" s="28">
        <v>0</v>
      </c>
      <c r="H17" s="28">
        <v>0</v>
      </c>
      <c r="I17" s="28">
        <v>0</v>
      </c>
      <c r="J17" s="28">
        <v>0</v>
      </c>
      <c r="K17" s="33">
        <f t="shared" si="0"/>
        <v>0</v>
      </c>
      <c r="L17" s="33">
        <f t="shared" si="0"/>
        <v>0</v>
      </c>
      <c r="M17" s="28">
        <v>0</v>
      </c>
      <c r="N17" s="28">
        <v>0</v>
      </c>
      <c r="O17" s="28">
        <v>0</v>
      </c>
      <c r="P17" s="28">
        <v>0</v>
      </c>
      <c r="Q17" s="45">
        <v>1</v>
      </c>
      <c r="R17" s="45">
        <v>0</v>
      </c>
      <c r="S17" s="33">
        <f t="shared" si="1"/>
        <v>1</v>
      </c>
      <c r="T17" s="33">
        <f t="shared" si="1"/>
        <v>0</v>
      </c>
      <c r="U17" s="28">
        <v>0</v>
      </c>
      <c r="V17" s="46"/>
      <c r="W17" s="45">
        <v>0</v>
      </c>
      <c r="X17" s="46"/>
      <c r="Y17" s="45">
        <v>1</v>
      </c>
      <c r="Z17" s="46"/>
      <c r="AA17" s="33">
        <f t="shared" si="2"/>
        <v>1</v>
      </c>
      <c r="AB17" s="33">
        <f t="shared" si="3"/>
        <v>0</v>
      </c>
      <c r="AC17" s="45">
        <v>0</v>
      </c>
      <c r="AD17" s="46"/>
      <c r="AE17" s="45">
        <v>0</v>
      </c>
      <c r="AF17" s="46"/>
      <c r="AG17" s="45">
        <v>0</v>
      </c>
      <c r="AH17" s="46"/>
      <c r="AI17" s="33">
        <f t="shared" si="4"/>
        <v>0</v>
      </c>
      <c r="AJ17" s="33">
        <f t="shared" si="4"/>
        <v>0</v>
      </c>
      <c r="AK17" s="47">
        <v>2</v>
      </c>
      <c r="AL17" s="47"/>
      <c r="AM17" s="47">
        <v>2</v>
      </c>
      <c r="AN17" s="47"/>
      <c r="AO17" s="47">
        <v>2</v>
      </c>
      <c r="AP17" s="47"/>
      <c r="AQ17" s="34">
        <f t="shared" si="5"/>
        <v>2</v>
      </c>
      <c r="AR17" s="34">
        <f t="shared" si="6"/>
        <v>0</v>
      </c>
      <c r="AS17" s="22" t="str">
        <f t="shared" si="7"/>
        <v/>
      </c>
      <c r="AT17" s="22">
        <f t="shared" si="8"/>
        <v>0</v>
      </c>
      <c r="AU17" s="22">
        <f t="shared" si="9"/>
        <v>0</v>
      </c>
      <c r="AV17" s="22">
        <f t="shared" si="10"/>
        <v>0</v>
      </c>
      <c r="AW17" s="84">
        <f>IFERROR(AR17/AQ17,"")</f>
        <v>0</v>
      </c>
      <c r="AX17" s="109" t="s">
        <v>158</v>
      </c>
      <c r="AY17" s="348"/>
    </row>
    <row r="18" spans="1:51" ht="53.25" customHeight="1" x14ac:dyDescent="0.2">
      <c r="A18" s="349" t="s">
        <v>48</v>
      </c>
      <c r="B18" s="350" t="s">
        <v>24</v>
      </c>
      <c r="C18" s="48" t="s">
        <v>86</v>
      </c>
      <c r="D18" s="50">
        <v>0</v>
      </c>
      <c r="E18" s="28">
        <v>8.33</v>
      </c>
      <c r="F18" s="28">
        <v>5.55</v>
      </c>
      <c r="G18" s="28">
        <v>8.33</v>
      </c>
      <c r="H18" s="28">
        <v>4.99</v>
      </c>
      <c r="I18" s="28">
        <v>8.34</v>
      </c>
      <c r="J18" s="28">
        <v>8.34</v>
      </c>
      <c r="K18" s="33">
        <f t="shared" si="0"/>
        <v>25</v>
      </c>
      <c r="L18" s="33">
        <f t="shared" si="0"/>
        <v>18.88</v>
      </c>
      <c r="M18" s="28">
        <v>8.33</v>
      </c>
      <c r="N18" s="28">
        <v>8.34</v>
      </c>
      <c r="O18" s="28">
        <v>8.33</v>
      </c>
      <c r="P18" s="28"/>
      <c r="Q18" s="28">
        <v>8.34</v>
      </c>
      <c r="R18" s="28"/>
      <c r="S18" s="33">
        <f t="shared" si="1"/>
        <v>25</v>
      </c>
      <c r="T18" s="33">
        <f t="shared" si="1"/>
        <v>8.34</v>
      </c>
      <c r="U18" s="28">
        <v>8.33</v>
      </c>
      <c r="V18" s="46"/>
      <c r="W18" s="28">
        <v>8.33</v>
      </c>
      <c r="X18" s="46"/>
      <c r="Y18" s="28">
        <v>8.34</v>
      </c>
      <c r="Z18" s="46"/>
      <c r="AA18" s="33">
        <f t="shared" si="2"/>
        <v>25</v>
      </c>
      <c r="AB18" s="33">
        <f t="shared" si="3"/>
        <v>0</v>
      </c>
      <c r="AC18" s="28">
        <v>8.33</v>
      </c>
      <c r="AD18" s="46"/>
      <c r="AE18" s="28">
        <v>8.33</v>
      </c>
      <c r="AF18" s="46"/>
      <c r="AG18" s="28">
        <v>8.34</v>
      </c>
      <c r="AH18" s="51"/>
      <c r="AI18" s="33">
        <f t="shared" si="4"/>
        <v>25</v>
      </c>
      <c r="AJ18" s="33">
        <f t="shared" si="4"/>
        <v>0</v>
      </c>
      <c r="AK18" s="47">
        <v>100</v>
      </c>
      <c r="AL18" s="47"/>
      <c r="AM18" s="47">
        <v>100</v>
      </c>
      <c r="AN18" s="47"/>
      <c r="AO18" s="47">
        <v>100</v>
      </c>
      <c r="AP18" s="47"/>
      <c r="AQ18" s="34">
        <f t="shared" si="5"/>
        <v>100</v>
      </c>
      <c r="AR18" s="34">
        <f t="shared" si="6"/>
        <v>27.22</v>
      </c>
      <c r="AS18" s="22">
        <f t="shared" si="7"/>
        <v>0.75519999999999998</v>
      </c>
      <c r="AT18" s="22">
        <f t="shared" si="8"/>
        <v>0.5444</v>
      </c>
      <c r="AU18" s="22">
        <f t="shared" si="9"/>
        <v>0.36293333333333333</v>
      </c>
      <c r="AV18" s="22">
        <f t="shared" si="10"/>
        <v>0.2722</v>
      </c>
      <c r="AW18" s="84">
        <f t="shared" si="12"/>
        <v>0.2722</v>
      </c>
      <c r="AX18" s="109" t="s">
        <v>181</v>
      </c>
      <c r="AY18" s="347">
        <f>AW18+AW19/2</f>
        <v>0.5222</v>
      </c>
    </row>
    <row r="19" spans="1:51" ht="76.5" customHeight="1" x14ac:dyDescent="0.2">
      <c r="A19" s="349"/>
      <c r="B19" s="351"/>
      <c r="C19" s="48" t="s">
        <v>25</v>
      </c>
      <c r="D19" s="53">
        <v>0</v>
      </c>
      <c r="E19" s="54">
        <f t="shared" ref="E19:J19" si="13">(1/12)</f>
        <v>8.3333333333333329E-2</v>
      </c>
      <c r="F19" s="54">
        <f t="shared" si="13"/>
        <v>8.3333333333333329E-2</v>
      </c>
      <c r="G19" s="54">
        <f t="shared" si="13"/>
        <v>8.3333333333333329E-2</v>
      </c>
      <c r="H19" s="54">
        <f t="shared" si="13"/>
        <v>8.3333333333333329E-2</v>
      </c>
      <c r="I19" s="54">
        <f t="shared" si="13"/>
        <v>8.3333333333333329E-2</v>
      </c>
      <c r="J19" s="54">
        <f t="shared" si="13"/>
        <v>8.3333333333333329E-2</v>
      </c>
      <c r="K19" s="33">
        <f t="shared" si="0"/>
        <v>0.25</v>
      </c>
      <c r="L19" s="33">
        <f t="shared" si="0"/>
        <v>0.25</v>
      </c>
      <c r="M19" s="54">
        <f t="shared" ref="M19:R19" si="14">(1/12)</f>
        <v>8.3333333333333329E-2</v>
      </c>
      <c r="N19" s="54">
        <f t="shared" si="14"/>
        <v>8.3333333333333329E-2</v>
      </c>
      <c r="O19" s="54">
        <f t="shared" si="14"/>
        <v>8.3333333333333329E-2</v>
      </c>
      <c r="P19" s="54">
        <f t="shared" si="14"/>
        <v>8.3333333333333329E-2</v>
      </c>
      <c r="Q19" s="54">
        <f t="shared" si="14"/>
        <v>8.3333333333333329E-2</v>
      </c>
      <c r="R19" s="54">
        <f t="shared" si="14"/>
        <v>8.3333333333333329E-2</v>
      </c>
      <c r="S19" s="33">
        <f t="shared" si="1"/>
        <v>0.25</v>
      </c>
      <c r="T19" s="33">
        <f t="shared" si="1"/>
        <v>0.25</v>
      </c>
      <c r="U19" s="54">
        <f>(1/12)</f>
        <v>8.3333333333333329E-2</v>
      </c>
      <c r="V19" s="46"/>
      <c r="W19" s="54">
        <f>(1/12)</f>
        <v>8.3333333333333329E-2</v>
      </c>
      <c r="X19" s="46"/>
      <c r="Y19" s="54">
        <f>(1/12)</f>
        <v>8.3333333333333329E-2</v>
      </c>
      <c r="Z19" s="46"/>
      <c r="AA19" s="33">
        <f t="shared" si="2"/>
        <v>0.25</v>
      </c>
      <c r="AB19" s="33">
        <f t="shared" si="3"/>
        <v>0</v>
      </c>
      <c r="AC19" s="54">
        <f>(1/12)</f>
        <v>8.3333333333333329E-2</v>
      </c>
      <c r="AD19" s="46"/>
      <c r="AE19" s="54">
        <f>(1/12)</f>
        <v>8.3333333333333329E-2</v>
      </c>
      <c r="AF19" s="46"/>
      <c r="AG19" s="54">
        <f>(1/12)</f>
        <v>8.3333333333333329E-2</v>
      </c>
      <c r="AH19" s="46"/>
      <c r="AI19" s="33">
        <f t="shared" si="4"/>
        <v>0.25</v>
      </c>
      <c r="AJ19" s="33">
        <f t="shared" si="4"/>
        <v>0</v>
      </c>
      <c r="AK19" s="47">
        <v>1</v>
      </c>
      <c r="AL19" s="47"/>
      <c r="AM19" s="47">
        <v>2</v>
      </c>
      <c r="AN19" s="47"/>
      <c r="AO19" s="47">
        <v>2</v>
      </c>
      <c r="AP19" s="47"/>
      <c r="AQ19" s="34">
        <f t="shared" si="5"/>
        <v>1</v>
      </c>
      <c r="AR19" s="34">
        <f t="shared" si="6"/>
        <v>0.5</v>
      </c>
      <c r="AS19" s="22">
        <f t="shared" si="7"/>
        <v>1</v>
      </c>
      <c r="AT19" s="22">
        <f t="shared" si="8"/>
        <v>1</v>
      </c>
      <c r="AU19" s="22">
        <f t="shared" si="9"/>
        <v>0.66666666666666663</v>
      </c>
      <c r="AV19" s="22">
        <f t="shared" si="10"/>
        <v>0.5</v>
      </c>
      <c r="AW19" s="84">
        <f t="shared" si="12"/>
        <v>0.5</v>
      </c>
      <c r="AX19" s="109" t="s">
        <v>182</v>
      </c>
      <c r="AY19" s="348"/>
    </row>
    <row r="20" spans="1:51" ht="42.75" customHeight="1" x14ac:dyDescent="0.2">
      <c r="A20" s="352" t="s">
        <v>93</v>
      </c>
      <c r="B20" s="353" t="s">
        <v>0</v>
      </c>
      <c r="C20" s="149" t="s">
        <v>95</v>
      </c>
      <c r="D20" s="58">
        <v>200</v>
      </c>
      <c r="E20" s="28">
        <v>65</v>
      </c>
      <c r="F20" s="28">
        <v>72</v>
      </c>
      <c r="G20" s="28">
        <v>75</v>
      </c>
      <c r="H20" s="28">
        <v>57</v>
      </c>
      <c r="I20" s="28">
        <v>62</v>
      </c>
      <c r="J20" s="28">
        <v>62</v>
      </c>
      <c r="K20" s="33">
        <f t="shared" si="0"/>
        <v>202</v>
      </c>
      <c r="L20" s="33">
        <f t="shared" si="0"/>
        <v>191</v>
      </c>
      <c r="M20" s="28">
        <v>68</v>
      </c>
      <c r="N20" s="28">
        <v>68</v>
      </c>
      <c r="O20" s="28">
        <v>71</v>
      </c>
      <c r="P20" s="28">
        <v>115</v>
      </c>
      <c r="Q20" s="28">
        <v>46</v>
      </c>
      <c r="R20" s="28">
        <v>46</v>
      </c>
      <c r="S20" s="33">
        <f t="shared" si="1"/>
        <v>185</v>
      </c>
      <c r="T20" s="33">
        <f t="shared" si="1"/>
        <v>229</v>
      </c>
      <c r="U20" s="46"/>
      <c r="V20" s="46"/>
      <c r="W20" s="46"/>
      <c r="X20" s="46"/>
      <c r="Y20" s="46"/>
      <c r="Z20" s="46"/>
      <c r="AA20" s="33">
        <f t="shared" si="2"/>
        <v>0</v>
      </c>
      <c r="AB20" s="33">
        <f t="shared" si="3"/>
        <v>0</v>
      </c>
      <c r="AC20" s="46"/>
      <c r="AD20" s="46"/>
      <c r="AE20" s="46"/>
      <c r="AF20" s="46"/>
      <c r="AG20" s="46"/>
      <c r="AH20" s="46"/>
      <c r="AI20" s="33">
        <f t="shared" si="4"/>
        <v>0</v>
      </c>
      <c r="AJ20" s="33">
        <f t="shared" si="4"/>
        <v>0</v>
      </c>
      <c r="AK20" s="45">
        <v>200</v>
      </c>
      <c r="AL20" s="45"/>
      <c r="AM20" s="45">
        <v>200</v>
      </c>
      <c r="AN20" s="45"/>
      <c r="AO20" s="45">
        <v>200</v>
      </c>
      <c r="AP20" s="45"/>
      <c r="AQ20" s="34">
        <f t="shared" si="5"/>
        <v>387</v>
      </c>
      <c r="AR20" s="34">
        <f t="shared" si="6"/>
        <v>420</v>
      </c>
      <c r="AS20" s="22">
        <f t="shared" si="7"/>
        <v>0.9455445544554455</v>
      </c>
      <c r="AT20" s="22">
        <f t="shared" si="8"/>
        <v>1.0852713178294573</v>
      </c>
      <c r="AU20" s="22">
        <f t="shared" si="9"/>
        <v>1.0852713178294573</v>
      </c>
      <c r="AV20" s="22">
        <f t="shared" si="10"/>
        <v>1.0852713178294573</v>
      </c>
      <c r="AW20" s="85">
        <f>IFERROR(AR20/AQ20,"")</f>
        <v>1.0852713178294573</v>
      </c>
      <c r="AX20" s="141" t="s">
        <v>183</v>
      </c>
      <c r="AY20" s="356">
        <f xml:space="preserve"> AVERAGE(AW20:AW22)</f>
        <v>0.47286821705426352</v>
      </c>
    </row>
    <row r="21" spans="1:51" ht="90" x14ac:dyDescent="0.2">
      <c r="A21" s="352"/>
      <c r="B21" s="354"/>
      <c r="C21" s="149" t="s">
        <v>75</v>
      </c>
      <c r="D21" s="58">
        <v>0</v>
      </c>
      <c r="E21" s="28">
        <v>0</v>
      </c>
      <c r="F21" s="28">
        <v>0</v>
      </c>
      <c r="G21" s="28">
        <v>0</v>
      </c>
      <c r="H21" s="28">
        <v>0</v>
      </c>
      <c r="I21" s="28">
        <v>0</v>
      </c>
      <c r="J21" s="28">
        <v>0</v>
      </c>
      <c r="K21" s="33">
        <f t="shared" si="0"/>
        <v>0</v>
      </c>
      <c r="L21" s="33">
        <f t="shared" si="0"/>
        <v>0</v>
      </c>
      <c r="M21" s="28">
        <v>0</v>
      </c>
      <c r="N21" s="28">
        <v>0</v>
      </c>
      <c r="O21" s="28">
        <v>1</v>
      </c>
      <c r="P21" s="28">
        <v>1</v>
      </c>
      <c r="Q21" s="28">
        <v>0</v>
      </c>
      <c r="R21" s="28">
        <v>0</v>
      </c>
      <c r="S21" s="33">
        <f t="shared" si="1"/>
        <v>1</v>
      </c>
      <c r="T21" s="33">
        <f t="shared" si="1"/>
        <v>1</v>
      </c>
      <c r="U21" s="45">
        <v>0</v>
      </c>
      <c r="V21" s="45"/>
      <c r="W21" s="45">
        <v>0</v>
      </c>
      <c r="X21" s="45"/>
      <c r="Y21" s="45">
        <v>0</v>
      </c>
      <c r="Z21" s="45"/>
      <c r="AA21" s="33">
        <f t="shared" si="2"/>
        <v>0</v>
      </c>
      <c r="AB21" s="33">
        <f t="shared" si="3"/>
        <v>0</v>
      </c>
      <c r="AC21" s="45">
        <v>0</v>
      </c>
      <c r="AD21" s="45"/>
      <c r="AE21" s="45">
        <v>0</v>
      </c>
      <c r="AF21" s="45"/>
      <c r="AG21" s="45">
        <v>2</v>
      </c>
      <c r="AH21" s="45"/>
      <c r="AI21" s="33">
        <f t="shared" si="4"/>
        <v>2</v>
      </c>
      <c r="AJ21" s="33">
        <f t="shared" si="4"/>
        <v>0</v>
      </c>
      <c r="AK21" s="45">
        <v>2</v>
      </c>
      <c r="AL21" s="45"/>
      <c r="AM21" s="45">
        <v>2</v>
      </c>
      <c r="AN21" s="45"/>
      <c r="AO21" s="45">
        <v>1</v>
      </c>
      <c r="AP21" s="45"/>
      <c r="AQ21" s="34">
        <f t="shared" si="5"/>
        <v>3</v>
      </c>
      <c r="AR21" s="34">
        <f t="shared" si="6"/>
        <v>1</v>
      </c>
      <c r="AS21" s="22" t="str">
        <f t="shared" si="7"/>
        <v/>
      </c>
      <c r="AT21" s="22">
        <f t="shared" si="8"/>
        <v>1</v>
      </c>
      <c r="AU21" s="22">
        <f t="shared" si="9"/>
        <v>1</v>
      </c>
      <c r="AV21" s="22">
        <f t="shared" si="10"/>
        <v>0.33333333333333331</v>
      </c>
      <c r="AW21" s="84">
        <f t="shared" si="12"/>
        <v>0.33333333333333331</v>
      </c>
      <c r="AX21" s="109" t="s">
        <v>179</v>
      </c>
      <c r="AY21" s="357"/>
    </row>
    <row r="22" spans="1:51" ht="45" x14ac:dyDescent="0.2">
      <c r="A22" s="352"/>
      <c r="B22" s="355"/>
      <c r="C22" s="149" t="s">
        <v>100</v>
      </c>
      <c r="D22" s="58">
        <v>145</v>
      </c>
      <c r="E22" s="28">
        <v>0</v>
      </c>
      <c r="F22" s="28">
        <v>0</v>
      </c>
      <c r="G22" s="28">
        <v>0</v>
      </c>
      <c r="H22" s="28">
        <v>0</v>
      </c>
      <c r="I22" s="28">
        <v>0</v>
      </c>
      <c r="J22" s="28">
        <v>0</v>
      </c>
      <c r="K22" s="33">
        <f t="shared" si="0"/>
        <v>0</v>
      </c>
      <c r="L22" s="33">
        <f t="shared" si="0"/>
        <v>0</v>
      </c>
      <c r="M22" s="28">
        <v>0</v>
      </c>
      <c r="N22" s="28">
        <v>0</v>
      </c>
      <c r="O22" s="28">
        <v>0</v>
      </c>
      <c r="P22" s="28">
        <v>0</v>
      </c>
      <c r="Q22" s="28">
        <v>30</v>
      </c>
      <c r="R22" s="28">
        <v>0</v>
      </c>
      <c r="S22" s="33">
        <f>SUM(M22,O22,Q22)</f>
        <v>30</v>
      </c>
      <c r="T22" s="33">
        <f t="shared" si="1"/>
        <v>0</v>
      </c>
      <c r="U22" s="28">
        <v>30</v>
      </c>
      <c r="V22" s="28"/>
      <c r="W22" s="28">
        <v>35</v>
      </c>
      <c r="X22" s="28"/>
      <c r="Y22" s="28">
        <v>35</v>
      </c>
      <c r="Z22" s="28"/>
      <c r="AA22" s="33">
        <f t="shared" si="2"/>
        <v>100</v>
      </c>
      <c r="AB22" s="33">
        <f t="shared" si="3"/>
        <v>0</v>
      </c>
      <c r="AC22" s="28">
        <v>30</v>
      </c>
      <c r="AD22" s="28"/>
      <c r="AE22" s="28">
        <v>30</v>
      </c>
      <c r="AF22" s="28"/>
      <c r="AG22" s="28">
        <v>10</v>
      </c>
      <c r="AH22" s="28"/>
      <c r="AI22" s="33">
        <f t="shared" si="4"/>
        <v>70</v>
      </c>
      <c r="AJ22" s="33">
        <f t="shared" si="4"/>
        <v>0</v>
      </c>
      <c r="AK22" s="45">
        <v>200</v>
      </c>
      <c r="AL22" s="45"/>
      <c r="AM22" s="45">
        <v>200</v>
      </c>
      <c r="AN22" s="45"/>
      <c r="AO22" s="45">
        <v>0</v>
      </c>
      <c r="AP22" s="45"/>
      <c r="AQ22" s="34">
        <f t="shared" si="5"/>
        <v>200</v>
      </c>
      <c r="AR22" s="34">
        <f t="shared" si="6"/>
        <v>0</v>
      </c>
      <c r="AS22" s="22" t="str">
        <f t="shared" si="7"/>
        <v/>
      </c>
      <c r="AT22" s="22">
        <f t="shared" si="8"/>
        <v>0</v>
      </c>
      <c r="AU22" s="22">
        <f t="shared" si="9"/>
        <v>0</v>
      </c>
      <c r="AV22" s="22">
        <f t="shared" si="10"/>
        <v>0</v>
      </c>
      <c r="AW22" s="84">
        <f t="shared" si="12"/>
        <v>0</v>
      </c>
      <c r="AX22" s="109" t="s">
        <v>180</v>
      </c>
      <c r="AY22" s="357"/>
    </row>
    <row r="23" spans="1:51" ht="70.5" customHeight="1" x14ac:dyDescent="0.2">
      <c r="A23" s="358" t="s">
        <v>176</v>
      </c>
      <c r="B23" s="360" t="s">
        <v>175</v>
      </c>
      <c r="C23" s="150" t="s">
        <v>27</v>
      </c>
      <c r="D23" s="64">
        <v>0</v>
      </c>
      <c r="E23" s="142">
        <v>100</v>
      </c>
      <c r="F23" s="142">
        <v>100</v>
      </c>
      <c r="G23" s="142">
        <v>100</v>
      </c>
      <c r="H23" s="142">
        <v>100</v>
      </c>
      <c r="I23" s="142">
        <v>100</v>
      </c>
      <c r="J23" s="142">
        <v>100</v>
      </c>
      <c r="K23" s="143">
        <f>AVERAGE(E23,G23,I23)</f>
        <v>100</v>
      </c>
      <c r="L23" s="151">
        <f t="shared" ref="L23:L24" si="15">IFERROR(AVERAGE(F23,H23,J23),"")</f>
        <v>100</v>
      </c>
      <c r="M23" s="142">
        <v>100</v>
      </c>
      <c r="N23" s="142">
        <v>100</v>
      </c>
      <c r="O23" s="142">
        <v>100</v>
      </c>
      <c r="P23" s="142">
        <v>100</v>
      </c>
      <c r="Q23" s="142">
        <v>100</v>
      </c>
      <c r="R23" s="142">
        <v>100</v>
      </c>
      <c r="S23" s="143">
        <f>AVERAGE(M23,O23,Q23)</f>
        <v>100</v>
      </c>
      <c r="T23" s="143">
        <f t="shared" ref="T23:T25" si="16">IFERROR(AVERAGE(N23,P23,R23),"")</f>
        <v>100</v>
      </c>
      <c r="U23" s="142">
        <v>100</v>
      </c>
      <c r="V23" s="142">
        <v>0</v>
      </c>
      <c r="W23" s="142">
        <v>100</v>
      </c>
      <c r="X23" s="142">
        <v>0</v>
      </c>
      <c r="Y23" s="142">
        <v>100</v>
      </c>
      <c r="Z23" s="142">
        <v>0</v>
      </c>
      <c r="AA23" s="143">
        <f>AVERAGE(U23,W23,Y23)</f>
        <v>100</v>
      </c>
      <c r="AB23" s="143">
        <f>IFERROR(AVERAGE(V23,X23,Z23),"")</f>
        <v>0</v>
      </c>
      <c r="AC23" s="142">
        <v>100</v>
      </c>
      <c r="AD23" s="142">
        <v>0</v>
      </c>
      <c r="AE23" s="142">
        <v>100</v>
      </c>
      <c r="AF23" s="142">
        <v>0</v>
      </c>
      <c r="AG23" s="142">
        <v>100</v>
      </c>
      <c r="AH23" s="142">
        <v>0</v>
      </c>
      <c r="AI23" s="143">
        <f>AVERAGE(AC23,AE23,AG23)</f>
        <v>100</v>
      </c>
      <c r="AJ23" s="143">
        <f t="shared" ref="AJ23:AJ25" si="17">IFERROR(AVERAGE(AD23,AF23,AH23),"")</f>
        <v>0</v>
      </c>
      <c r="AK23" s="45"/>
      <c r="AL23" s="45"/>
      <c r="AM23" s="45"/>
      <c r="AN23" s="45"/>
      <c r="AO23" s="45"/>
      <c r="AP23" s="45"/>
      <c r="AQ23" s="34">
        <f t="shared" ref="AQ23:AR26" si="18">AVERAGE(K23,S23,AA23,AI23)</f>
        <v>100</v>
      </c>
      <c r="AR23" s="34">
        <f t="shared" si="18"/>
        <v>50</v>
      </c>
      <c r="AS23" s="22">
        <f t="shared" si="7"/>
        <v>1</v>
      </c>
      <c r="AT23" s="34">
        <f>AVERAGE(N23,V23,AD23,AL23)</f>
        <v>33.333333333333336</v>
      </c>
      <c r="AU23" s="34">
        <f>AVERAGE(O23,W23,AE23,AM23)</f>
        <v>100</v>
      </c>
      <c r="AV23" s="34">
        <f>AVERAGE(P23,X23,AF23,AN23)</f>
        <v>33.333333333333336</v>
      </c>
      <c r="AW23" s="34">
        <f>AVERAGE(Q23,Y23,AG23,AO23)</f>
        <v>100</v>
      </c>
      <c r="AX23" s="109" t="s">
        <v>178</v>
      </c>
      <c r="AY23" s="362">
        <f xml:space="preserve"> AVERAGE(AW23:AW25)/100</f>
        <v>0.33708333333333335</v>
      </c>
    </row>
    <row r="24" spans="1:51" ht="207" x14ac:dyDescent="0.2">
      <c r="A24" s="359"/>
      <c r="B24" s="361"/>
      <c r="C24" s="150" t="s">
        <v>156</v>
      </c>
      <c r="D24" s="64">
        <v>0</v>
      </c>
      <c r="E24" s="142">
        <v>100</v>
      </c>
      <c r="F24" s="142">
        <v>100</v>
      </c>
      <c r="G24" s="142">
        <v>100</v>
      </c>
      <c r="H24" s="142">
        <v>100</v>
      </c>
      <c r="I24" s="142">
        <v>100</v>
      </c>
      <c r="J24" s="142">
        <v>100</v>
      </c>
      <c r="K24" s="143">
        <f t="shared" ref="K24" si="19">AVERAGE(E24,G24,I24)</f>
        <v>100</v>
      </c>
      <c r="L24" s="143">
        <f t="shared" si="15"/>
        <v>100</v>
      </c>
      <c r="M24" s="142">
        <v>100</v>
      </c>
      <c r="N24" s="142">
        <v>100</v>
      </c>
      <c r="O24" s="142"/>
      <c r="P24" s="142"/>
      <c r="Q24" s="142">
        <v>100</v>
      </c>
      <c r="R24" s="142">
        <v>200</v>
      </c>
      <c r="S24" s="143">
        <f t="shared" ref="S24" si="20">AVERAGE(M24,O24,Q24)</f>
        <v>100</v>
      </c>
      <c r="T24" s="143">
        <f t="shared" si="16"/>
        <v>150</v>
      </c>
      <c r="U24" s="142">
        <v>100</v>
      </c>
      <c r="V24" s="142">
        <v>0</v>
      </c>
      <c r="W24" s="142">
        <v>100</v>
      </c>
      <c r="X24" s="142">
        <v>0</v>
      </c>
      <c r="Y24" s="142">
        <v>100</v>
      </c>
      <c r="Z24" s="142">
        <v>0</v>
      </c>
      <c r="AA24" s="143">
        <f>AVERAGE(U24,W24,Y24)</f>
        <v>100</v>
      </c>
      <c r="AB24" s="143">
        <f>IFERROR(AVERAGE(V24,X24,Z24),"")</f>
        <v>0</v>
      </c>
      <c r="AC24" s="142">
        <v>100</v>
      </c>
      <c r="AD24" s="142">
        <v>0</v>
      </c>
      <c r="AE24" s="142">
        <v>100</v>
      </c>
      <c r="AF24" s="142">
        <v>0</v>
      </c>
      <c r="AG24" s="142">
        <v>100</v>
      </c>
      <c r="AH24" s="142">
        <v>0</v>
      </c>
      <c r="AI24" s="143">
        <f>AVERAGE(AC24,AE24,AG24)</f>
        <v>100</v>
      </c>
      <c r="AJ24" s="143">
        <f t="shared" si="17"/>
        <v>0</v>
      </c>
      <c r="AK24" s="45"/>
      <c r="AL24" s="45"/>
      <c r="AM24" s="45"/>
      <c r="AN24" s="45"/>
      <c r="AO24" s="45"/>
      <c r="AP24" s="45"/>
      <c r="AQ24" s="34">
        <f t="shared" si="18"/>
        <v>100</v>
      </c>
      <c r="AR24" s="34">
        <f t="shared" si="18"/>
        <v>62.5</v>
      </c>
      <c r="AS24" s="22">
        <f t="shared" si="7"/>
        <v>1</v>
      </c>
      <c r="AT24" s="22"/>
      <c r="AU24" s="22"/>
      <c r="AV24" s="22">
        <f>IFERROR((L24+T24+AB24+AJ24)/(K24+S24+AA24+AI24),"")</f>
        <v>0.625</v>
      </c>
      <c r="AW24" s="84">
        <f t="shared" si="12"/>
        <v>0.625</v>
      </c>
      <c r="AX24" s="109" t="s">
        <v>185</v>
      </c>
      <c r="AY24" s="363"/>
    </row>
    <row r="25" spans="1:51" ht="72" x14ac:dyDescent="0.2">
      <c r="A25" s="359"/>
      <c r="B25" s="361"/>
      <c r="C25" s="65" t="s">
        <v>28</v>
      </c>
      <c r="D25" s="64">
        <v>0</v>
      </c>
      <c r="E25" s="142"/>
      <c r="F25" s="142"/>
      <c r="G25" s="142"/>
      <c r="H25" s="142"/>
      <c r="I25" s="142">
        <v>100</v>
      </c>
      <c r="J25" s="142"/>
      <c r="K25" s="143">
        <f>AVERAGE(E25,G25,I25)</f>
        <v>100</v>
      </c>
      <c r="L25" s="151">
        <v>0</v>
      </c>
      <c r="M25" s="142">
        <v>100</v>
      </c>
      <c r="N25" s="142"/>
      <c r="O25" s="142">
        <v>100</v>
      </c>
      <c r="P25" s="142"/>
      <c r="Q25" s="142">
        <v>100</v>
      </c>
      <c r="R25" s="142">
        <v>200</v>
      </c>
      <c r="S25" s="143">
        <f>AVERAGE(M25,O25,Q25)</f>
        <v>100</v>
      </c>
      <c r="T25" s="143">
        <f t="shared" si="16"/>
        <v>200</v>
      </c>
      <c r="U25" s="142">
        <v>100</v>
      </c>
      <c r="V25" s="142">
        <v>0</v>
      </c>
      <c r="W25" s="142">
        <v>100</v>
      </c>
      <c r="X25" s="142">
        <v>0</v>
      </c>
      <c r="Y25" s="142">
        <v>100</v>
      </c>
      <c r="Z25" s="142">
        <v>0</v>
      </c>
      <c r="AA25" s="143">
        <f>AVERAGE(U25,W25,Y25)</f>
        <v>100</v>
      </c>
      <c r="AB25" s="143">
        <f>IFERROR(AVERAGE(V25,X25,Z25),"")</f>
        <v>0</v>
      </c>
      <c r="AC25" s="142">
        <v>100</v>
      </c>
      <c r="AD25" s="142">
        <v>0</v>
      </c>
      <c r="AE25" s="142">
        <v>100</v>
      </c>
      <c r="AF25" s="142">
        <v>0</v>
      </c>
      <c r="AG25" s="142">
        <v>100</v>
      </c>
      <c r="AH25" s="142">
        <v>0</v>
      </c>
      <c r="AI25" s="143">
        <f>AVERAGE(AC25,AE25,AG25)</f>
        <v>100</v>
      </c>
      <c r="AJ25" s="143">
        <f t="shared" si="17"/>
        <v>0</v>
      </c>
      <c r="AK25" s="45"/>
      <c r="AL25" s="45"/>
      <c r="AM25" s="45"/>
      <c r="AN25" s="45"/>
      <c r="AO25" s="45"/>
      <c r="AP25" s="45"/>
      <c r="AQ25" s="34">
        <f t="shared" si="18"/>
        <v>100</v>
      </c>
      <c r="AR25" s="34">
        <f t="shared" si="18"/>
        <v>50</v>
      </c>
      <c r="AS25" s="22">
        <f t="shared" si="7"/>
        <v>0</v>
      </c>
      <c r="AT25" s="22"/>
      <c r="AU25" s="22"/>
      <c r="AV25" s="22">
        <f>IFERROR((L25+T25+AB25+AJ25)/(K25+S25+AA25+AI25),"")</f>
        <v>0.5</v>
      </c>
      <c r="AW25" s="84">
        <f t="shared" si="12"/>
        <v>0.5</v>
      </c>
      <c r="AX25" s="109" t="s">
        <v>184</v>
      </c>
      <c r="AY25" s="363"/>
    </row>
    <row r="26" spans="1:51" ht="99" customHeight="1" x14ac:dyDescent="0.2">
      <c r="A26" s="70" t="s">
        <v>50</v>
      </c>
      <c r="B26" s="67" t="s">
        <v>76</v>
      </c>
      <c r="C26" s="67" t="s">
        <v>77</v>
      </c>
      <c r="D26" s="68">
        <v>0</v>
      </c>
      <c r="E26" s="69">
        <v>0</v>
      </c>
      <c r="F26" s="69">
        <v>0</v>
      </c>
      <c r="G26" s="69">
        <v>0</v>
      </c>
      <c r="H26" s="69">
        <v>0</v>
      </c>
      <c r="I26" s="69">
        <v>0</v>
      </c>
      <c r="J26" s="69">
        <v>0</v>
      </c>
      <c r="K26" s="33">
        <f t="shared" ref="K26:L27" si="21">SUM(E26,G26,I26)</f>
        <v>0</v>
      </c>
      <c r="L26" s="33">
        <f t="shared" si="21"/>
        <v>0</v>
      </c>
      <c r="M26" s="20">
        <v>0</v>
      </c>
      <c r="N26" s="20">
        <v>0</v>
      </c>
      <c r="O26" s="27">
        <v>6.3E-2</v>
      </c>
      <c r="P26" s="20"/>
      <c r="Q26" s="27">
        <v>6.3E-2</v>
      </c>
      <c r="R26" s="20"/>
      <c r="S26" s="33">
        <f>SUM(M26,O26,Q26)</f>
        <v>0.126</v>
      </c>
      <c r="T26" s="33">
        <f t="shared" ref="T26:T27" si="22">SUM(N26,P26,R26)</f>
        <v>0</v>
      </c>
      <c r="U26" s="27">
        <v>6.3E-2</v>
      </c>
      <c r="V26" s="20"/>
      <c r="W26" s="27">
        <v>6.3E-2</v>
      </c>
      <c r="X26" s="20"/>
      <c r="Y26" s="27">
        <v>6.3E-2</v>
      </c>
      <c r="Z26" s="20"/>
      <c r="AA26" s="33">
        <f>SUM(U26,W26,Y26)</f>
        <v>0.189</v>
      </c>
      <c r="AB26" s="33">
        <f>SUM(V26,X26,Z26)</f>
        <v>0</v>
      </c>
      <c r="AC26" s="27">
        <v>6.3E-2</v>
      </c>
      <c r="AD26" s="20"/>
      <c r="AE26" s="27">
        <v>6.3E-2</v>
      </c>
      <c r="AF26" s="20"/>
      <c r="AG26" s="27">
        <v>6.3E-2</v>
      </c>
      <c r="AH26" s="35"/>
      <c r="AI26" s="33">
        <f t="shared" ref="AI26:AJ27" si="23">SUM(AC26,AE26,AG26)</f>
        <v>0.189</v>
      </c>
      <c r="AJ26" s="33">
        <f t="shared" si="23"/>
        <v>0</v>
      </c>
      <c r="AK26" s="45"/>
      <c r="AL26" s="45"/>
      <c r="AM26" s="45">
        <v>1</v>
      </c>
      <c r="AN26" s="45"/>
      <c r="AO26" s="45">
        <v>1</v>
      </c>
      <c r="AP26" s="45"/>
      <c r="AQ26" s="34">
        <f t="shared" si="18"/>
        <v>0.126</v>
      </c>
      <c r="AR26" s="34">
        <f t="shared" si="18"/>
        <v>0</v>
      </c>
      <c r="AS26" s="22" t="str">
        <f t="shared" si="7"/>
        <v/>
      </c>
      <c r="AT26" s="22"/>
      <c r="AU26" s="22"/>
      <c r="AV26" s="22">
        <f>IFERROR((L26+T26+AB26+AJ26)/(K26+S26+AA26+AI26),"")</f>
        <v>0</v>
      </c>
      <c r="AW26" s="84">
        <f t="shared" si="12"/>
        <v>0</v>
      </c>
      <c r="AX26" s="144" t="s">
        <v>105</v>
      </c>
      <c r="AY26" s="110">
        <v>0</v>
      </c>
    </row>
    <row r="27" spans="1:51" ht="88.5" customHeight="1" thickBot="1" x14ac:dyDescent="0.25">
      <c r="A27" s="71" t="s">
        <v>45</v>
      </c>
      <c r="B27" s="72" t="s">
        <v>1</v>
      </c>
      <c r="C27" s="72" t="s">
        <v>30</v>
      </c>
      <c r="D27" s="73">
        <v>1</v>
      </c>
      <c r="E27" s="74">
        <v>8.3299999999999999E-2</v>
      </c>
      <c r="F27" s="74">
        <v>8.3299999999999999E-2</v>
      </c>
      <c r="G27" s="74">
        <v>8.3299999999999999E-2</v>
      </c>
      <c r="H27" s="74">
        <v>8.3299999999999999E-2</v>
      </c>
      <c r="I27" s="74">
        <v>8.3299999999999999E-2</v>
      </c>
      <c r="J27" s="74">
        <v>8.3299999999999999E-2</v>
      </c>
      <c r="K27" s="75">
        <f t="shared" si="21"/>
        <v>0.24990000000000001</v>
      </c>
      <c r="L27" s="75">
        <f t="shared" si="21"/>
        <v>0.24990000000000001</v>
      </c>
      <c r="M27" s="74">
        <v>8.3299999999999999E-2</v>
      </c>
      <c r="N27" s="74">
        <v>8.3299999999999999E-2</v>
      </c>
      <c r="O27" s="74">
        <v>8.3299999999999999E-2</v>
      </c>
      <c r="P27" s="76">
        <v>8.3299999999999999E-2</v>
      </c>
      <c r="Q27" s="74">
        <v>8.3299999999999999E-2</v>
      </c>
      <c r="R27" s="76">
        <v>8.3299999999999999E-2</v>
      </c>
      <c r="S27" s="75">
        <f t="shared" ref="S27" si="24">SUM(M27,O27,Q27)</f>
        <v>0.24990000000000001</v>
      </c>
      <c r="T27" s="75">
        <f t="shared" si="22"/>
        <v>0.24990000000000001</v>
      </c>
      <c r="U27" s="74">
        <v>8.3299999999999999E-2</v>
      </c>
      <c r="V27" s="77"/>
      <c r="W27" s="74">
        <v>8.3299999999999999E-2</v>
      </c>
      <c r="X27" s="77"/>
      <c r="Y27" s="74">
        <v>8.3299999999999999E-2</v>
      </c>
      <c r="Z27" s="77"/>
      <c r="AA27" s="75">
        <f>SUM(U27,W27,Y27)</f>
        <v>0.24990000000000001</v>
      </c>
      <c r="AB27" s="75">
        <f>SUM(V27,X27,Z27)</f>
        <v>0</v>
      </c>
      <c r="AC27" s="74">
        <v>8.3299999999999999E-2</v>
      </c>
      <c r="AD27" s="76"/>
      <c r="AE27" s="74">
        <v>8.3299999999999999E-2</v>
      </c>
      <c r="AF27" s="76"/>
      <c r="AG27" s="74">
        <v>8.3299999999999999E-2</v>
      </c>
      <c r="AH27" s="78"/>
      <c r="AI27" s="75">
        <f t="shared" si="23"/>
        <v>0.24990000000000001</v>
      </c>
      <c r="AJ27" s="75">
        <f t="shared" si="23"/>
        <v>0</v>
      </c>
      <c r="AK27" s="79">
        <v>100</v>
      </c>
      <c r="AL27" s="79"/>
      <c r="AM27" s="79">
        <v>100</v>
      </c>
      <c r="AN27" s="79"/>
      <c r="AO27" s="79">
        <v>100</v>
      </c>
      <c r="AP27" s="79"/>
      <c r="AQ27" s="80">
        <f>SUM(K27,S27,AA27,AI27)</f>
        <v>0.99960000000000004</v>
      </c>
      <c r="AR27" s="80">
        <f>SUM(L27,T27,AB27,AJ27)</f>
        <v>0.49980000000000002</v>
      </c>
      <c r="AS27" s="22">
        <f t="shared" si="7"/>
        <v>1</v>
      </c>
      <c r="AT27" s="81">
        <f>IFERROR((L27+T27)/(K27+S27),"")</f>
        <v>1</v>
      </c>
      <c r="AU27" s="81">
        <f>IFERROR((L27+T27+AB27)/(K27+S27+AA27),"")</f>
        <v>0.66666666666666663</v>
      </c>
      <c r="AV27" s="81">
        <f>IFERROR((L27+T27+AB27+AJ27)/(K27+S27+AA27+AI27),"")</f>
        <v>0.5</v>
      </c>
      <c r="AW27" s="86">
        <f t="shared" si="12"/>
        <v>0.5</v>
      </c>
      <c r="AX27" s="139" t="s">
        <v>157</v>
      </c>
      <c r="AY27" s="111">
        <v>0.33</v>
      </c>
    </row>
  </sheetData>
  <mergeCells count="52">
    <mergeCell ref="A20:A22"/>
    <mergeCell ref="B20:B22"/>
    <mergeCell ref="AY20:AY22"/>
    <mergeCell ref="A23:A25"/>
    <mergeCell ref="B23:B25"/>
    <mergeCell ref="AY23:AY25"/>
    <mergeCell ref="A16:A17"/>
    <mergeCell ref="B16:B17"/>
    <mergeCell ref="AY16:AY17"/>
    <mergeCell ref="A18:A19"/>
    <mergeCell ref="B18:B19"/>
    <mergeCell ref="AY18:AY19"/>
    <mergeCell ref="A8:A9"/>
    <mergeCell ref="B8:B9"/>
    <mergeCell ref="AY8:AY9"/>
    <mergeCell ref="A10:A15"/>
    <mergeCell ref="B10:B15"/>
    <mergeCell ref="C10:C11"/>
    <mergeCell ref="AY10:AY15"/>
    <mergeCell ref="C13:C15"/>
    <mergeCell ref="AY5:AY7"/>
    <mergeCell ref="E5:N5"/>
    <mergeCell ref="AK5:AP5"/>
    <mergeCell ref="AQ5:AR6"/>
    <mergeCell ref="AS5:AV6"/>
    <mergeCell ref="AW5:AW7"/>
    <mergeCell ref="AX5:AX7"/>
    <mergeCell ref="W6:X6"/>
    <mergeCell ref="Y6:Z6"/>
    <mergeCell ref="AA6:AB6"/>
    <mergeCell ref="AC6:AD6"/>
    <mergeCell ref="AE6:AF6"/>
    <mergeCell ref="AG6:AH6"/>
    <mergeCell ref="AI6:AJ6"/>
    <mergeCell ref="AK6:AL6"/>
    <mergeCell ref="AM6:AN6"/>
    <mergeCell ref="A1:B3"/>
    <mergeCell ref="C1:AR3"/>
    <mergeCell ref="A5:A7"/>
    <mergeCell ref="B5:B7"/>
    <mergeCell ref="C5:C7"/>
    <mergeCell ref="D5:D6"/>
    <mergeCell ref="AO6:AP6"/>
    <mergeCell ref="I6:J6"/>
    <mergeCell ref="G6:H6"/>
    <mergeCell ref="E6:F6"/>
    <mergeCell ref="U6:V6"/>
    <mergeCell ref="S6:T6"/>
    <mergeCell ref="Q6:R6"/>
    <mergeCell ref="O6:P6"/>
    <mergeCell ref="M6:N6"/>
    <mergeCell ref="K6:L6"/>
  </mergeCells>
  <dataValidations count="2">
    <dataValidation allowBlank="1" showInputMessage="1" showErrorMessage="1" promptTitle="Actividades" prompt="Registre las actividades macro que se requieren realizar para lograr la meta" sqref="AK8:AP9 AK27:AP27 D8:D9 D27" xr:uid="{00000000-0002-0000-0000-000000000000}"/>
    <dataValidation allowBlank="1" showInputMessage="1" showErrorMessage="1" prompt="Registre las actividades macro que se requieren para cumplir las metas" sqref="AK26:AP26 AK10:AP15 D10:D15 D26" xr:uid="{00000000-0002-0000-0000-000001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974C-DFBE-4966-A7D3-1B9F950EA94E}">
  <sheetPr>
    <tabColor theme="4" tint="0.39997558519241921"/>
  </sheetPr>
  <dimension ref="A1:BE16"/>
  <sheetViews>
    <sheetView zoomScale="80" zoomScaleNormal="80" workbookViewId="0">
      <pane xSplit="2" ySplit="6" topLeftCell="C7" activePane="bottomRight" state="frozen"/>
      <selection pane="topRight" activeCell="C1" sqref="C1"/>
      <selection pane="bottomLeft" activeCell="A7" sqref="A7"/>
      <selection pane="bottomRight" activeCell="A15" sqref="A15:BD16"/>
    </sheetView>
  </sheetViews>
  <sheetFormatPr baseColWidth="10" defaultColWidth="0" defaultRowHeight="9" x14ac:dyDescent="0.15"/>
  <cols>
    <col min="1" max="1" width="14.42578125" style="173" customWidth="1"/>
    <col min="2" max="2" width="31.7109375" style="173" customWidth="1"/>
    <col min="3" max="3" width="29.42578125" style="174" customWidth="1"/>
    <col min="4" max="4" width="17" style="173" hidden="1" customWidth="1"/>
    <col min="5" max="5" width="19.28515625" style="173" customWidth="1"/>
    <col min="6" max="6" width="61.140625" style="173" hidden="1" customWidth="1"/>
    <col min="7" max="7" width="58.5703125" style="173" hidden="1" customWidth="1"/>
    <col min="8" max="8" width="5.28515625" style="173" hidden="1" customWidth="1"/>
    <col min="9" max="9" width="6.42578125" style="173" hidden="1" customWidth="1"/>
    <col min="10" max="10" width="8.42578125" style="173" hidden="1" customWidth="1"/>
    <col min="11" max="22" width="5.7109375" style="173" hidden="1" customWidth="1"/>
    <col min="23" max="23" width="6" style="173" hidden="1" customWidth="1"/>
    <col min="24" max="24" width="5.7109375" style="173" hidden="1" customWidth="1"/>
    <col min="25" max="25" width="6" style="173" hidden="1" customWidth="1"/>
    <col min="26" max="26" width="5.42578125" style="173" hidden="1" customWidth="1"/>
    <col min="27" max="27" width="4.5703125" style="173" hidden="1" customWidth="1"/>
    <col min="28" max="28" width="6" style="173" hidden="1" customWidth="1"/>
    <col min="29" max="29" width="4.5703125" style="173" hidden="1" customWidth="1"/>
    <col min="30" max="30" width="6" style="173" hidden="1" customWidth="1"/>
    <col min="31" max="31" width="4.5703125" style="173" hidden="1" customWidth="1"/>
    <col min="32" max="32" width="6" style="173" hidden="1" customWidth="1"/>
    <col min="33" max="33" width="4.5703125" style="173" hidden="1" customWidth="1"/>
    <col min="34" max="34" width="6" style="173" hidden="1" customWidth="1"/>
    <col min="35" max="35" width="4.5703125" style="173" hidden="1" customWidth="1"/>
    <col min="36" max="36" width="6" style="173" hidden="1" customWidth="1"/>
    <col min="37" max="37" width="4.5703125" style="173" hidden="1" customWidth="1"/>
    <col min="38" max="38" width="6" style="173" hidden="1" customWidth="1"/>
    <col min="39" max="39" width="4.5703125" style="173" hidden="1" customWidth="1"/>
    <col min="40" max="40" width="6" style="173" hidden="1" customWidth="1"/>
    <col min="41" max="41" width="4.5703125" style="173" hidden="1" customWidth="1"/>
    <col min="42" max="42" width="6.5703125" style="173" hidden="1" customWidth="1"/>
    <col min="43" max="43" width="6.140625" style="173" hidden="1" customWidth="1"/>
    <col min="44" max="44" width="6.5703125" style="173" hidden="1" customWidth="1"/>
    <col min="45" max="45" width="5.42578125" style="173" hidden="1" customWidth="1"/>
    <col min="46" max="46" width="6.5703125" style="173" hidden="1" customWidth="1"/>
    <col min="47" max="47" width="5.42578125" style="173" hidden="1" customWidth="1"/>
    <col min="48" max="48" width="7.42578125" style="173" hidden="1" customWidth="1"/>
    <col min="49" max="49" width="8" style="173" hidden="1" customWidth="1"/>
    <col min="50" max="50" width="9.140625" style="173" hidden="1" customWidth="1"/>
    <col min="51" max="51" width="10" style="173" hidden="1" customWidth="1"/>
    <col min="52" max="53" width="9.42578125" style="173" hidden="1" customWidth="1"/>
    <col min="54" max="54" width="17.7109375" style="173" hidden="1" customWidth="1"/>
    <col min="55" max="55" width="110.28515625" style="174" hidden="1" customWidth="1"/>
    <col min="56" max="56" width="31.5703125" style="173" customWidth="1"/>
    <col min="57" max="57" width="0" style="173" hidden="1" customWidth="1"/>
    <col min="58" max="16384" width="22.42578125" style="173" hidden="1"/>
  </cols>
  <sheetData>
    <row r="1" spans="1:57" ht="21" customHeight="1" x14ac:dyDescent="0.15">
      <c r="A1" s="364"/>
      <c r="B1" s="365"/>
      <c r="C1" s="370" t="s">
        <v>130</v>
      </c>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2"/>
      <c r="BD1" s="217" t="s">
        <v>199</v>
      </c>
      <c r="BE1" s="218"/>
    </row>
    <row r="2" spans="1:57" ht="16.5" customHeight="1" x14ac:dyDescent="0.2">
      <c r="A2" s="366"/>
      <c r="B2" s="367"/>
      <c r="C2" s="370"/>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c r="BC2" s="372"/>
      <c r="BD2" s="112" t="s">
        <v>200</v>
      </c>
      <c r="BE2" s="1"/>
    </row>
    <row r="3" spans="1:57" ht="14.25" customHeight="1" thickBot="1" x14ac:dyDescent="0.25">
      <c r="A3" s="368"/>
      <c r="B3" s="369"/>
      <c r="C3" s="370"/>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2"/>
      <c r="BD3" s="112" t="s">
        <v>201</v>
      </c>
      <c r="BE3" s="1"/>
    </row>
    <row r="4" spans="1:57" s="152" customFormat="1" ht="22.5" customHeight="1" x14ac:dyDescent="0.3">
      <c r="A4" s="373" t="s">
        <v>51</v>
      </c>
      <c r="B4" s="375" t="s">
        <v>17</v>
      </c>
      <c r="C4" s="375" t="s">
        <v>18</v>
      </c>
      <c r="D4" s="375" t="s">
        <v>61</v>
      </c>
      <c r="E4" s="375" t="s">
        <v>16</v>
      </c>
      <c r="F4" s="375" t="s">
        <v>15</v>
      </c>
      <c r="G4" s="375" t="s">
        <v>14</v>
      </c>
      <c r="H4" s="377" t="s">
        <v>155</v>
      </c>
      <c r="I4" s="378"/>
      <c r="J4" s="387" t="s">
        <v>147</v>
      </c>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9"/>
      <c r="AV4" s="390">
        <v>2021</v>
      </c>
      <c r="AW4" s="391"/>
      <c r="AX4" s="390" t="s">
        <v>9</v>
      </c>
      <c r="AY4" s="394"/>
      <c r="AZ4" s="394"/>
      <c r="BA4" s="391"/>
      <c r="BB4" s="396" t="s">
        <v>8</v>
      </c>
      <c r="BC4" s="381" t="s">
        <v>134</v>
      </c>
      <c r="BD4" s="381" t="s">
        <v>140</v>
      </c>
    </row>
    <row r="5" spans="1:57" s="152" customFormat="1" ht="13.5" x14ac:dyDescent="0.3">
      <c r="A5" s="374"/>
      <c r="B5" s="376"/>
      <c r="C5" s="376"/>
      <c r="D5" s="376"/>
      <c r="E5" s="376"/>
      <c r="F5" s="376"/>
      <c r="G5" s="376"/>
      <c r="H5" s="379"/>
      <c r="I5" s="380"/>
      <c r="J5" s="386" t="s">
        <v>110</v>
      </c>
      <c r="K5" s="386"/>
      <c r="L5" s="386" t="s">
        <v>111</v>
      </c>
      <c r="M5" s="386"/>
      <c r="N5" s="386" t="s">
        <v>112</v>
      </c>
      <c r="O5" s="386"/>
      <c r="P5" s="386" t="s">
        <v>13</v>
      </c>
      <c r="Q5" s="386"/>
      <c r="R5" s="386" t="s">
        <v>113</v>
      </c>
      <c r="S5" s="386"/>
      <c r="T5" s="386" t="s">
        <v>114</v>
      </c>
      <c r="U5" s="386"/>
      <c r="V5" s="386" t="s">
        <v>115</v>
      </c>
      <c r="W5" s="386"/>
      <c r="X5" s="386" t="s">
        <v>12</v>
      </c>
      <c r="Y5" s="386"/>
      <c r="Z5" s="386" t="s">
        <v>116</v>
      </c>
      <c r="AA5" s="386"/>
      <c r="AB5" s="386" t="s">
        <v>117</v>
      </c>
      <c r="AC5" s="386"/>
      <c r="AD5" s="386" t="s">
        <v>118</v>
      </c>
      <c r="AE5" s="386"/>
      <c r="AF5" s="386" t="s">
        <v>11</v>
      </c>
      <c r="AG5" s="386"/>
      <c r="AH5" s="386" t="s">
        <v>119</v>
      </c>
      <c r="AI5" s="386"/>
      <c r="AJ5" s="386" t="s">
        <v>120</v>
      </c>
      <c r="AK5" s="386"/>
      <c r="AL5" s="386" t="s">
        <v>121</v>
      </c>
      <c r="AM5" s="386"/>
      <c r="AN5" s="399" t="s">
        <v>10</v>
      </c>
      <c r="AO5" s="400"/>
      <c r="AP5" s="384">
        <v>2022</v>
      </c>
      <c r="AQ5" s="385"/>
      <c r="AR5" s="384">
        <v>2023</v>
      </c>
      <c r="AS5" s="385"/>
      <c r="AT5" s="384">
        <v>2024</v>
      </c>
      <c r="AU5" s="385"/>
      <c r="AV5" s="392"/>
      <c r="AW5" s="393"/>
      <c r="AX5" s="392"/>
      <c r="AY5" s="395"/>
      <c r="AZ5" s="395"/>
      <c r="BA5" s="393"/>
      <c r="BB5" s="397"/>
      <c r="BC5" s="382"/>
      <c r="BD5" s="382"/>
    </row>
    <row r="6" spans="1:57" s="175" customFormat="1" ht="12.75" x14ac:dyDescent="0.25">
      <c r="A6" s="374"/>
      <c r="B6" s="376"/>
      <c r="C6" s="376"/>
      <c r="D6" s="376"/>
      <c r="E6" s="376"/>
      <c r="F6" s="376"/>
      <c r="G6" s="376"/>
      <c r="H6" s="257" t="s">
        <v>7</v>
      </c>
      <c r="I6" s="257" t="s">
        <v>6</v>
      </c>
      <c r="J6" s="257" t="s">
        <v>7</v>
      </c>
      <c r="K6" s="257" t="s">
        <v>6</v>
      </c>
      <c r="L6" s="257" t="s">
        <v>7</v>
      </c>
      <c r="M6" s="257" t="s">
        <v>6</v>
      </c>
      <c r="N6" s="257" t="s">
        <v>7</v>
      </c>
      <c r="O6" s="257" t="s">
        <v>6</v>
      </c>
      <c r="P6" s="257" t="s">
        <v>7</v>
      </c>
      <c r="Q6" s="257" t="s">
        <v>6</v>
      </c>
      <c r="R6" s="257" t="s">
        <v>7</v>
      </c>
      <c r="S6" s="257" t="s">
        <v>6</v>
      </c>
      <c r="T6" s="257" t="s">
        <v>7</v>
      </c>
      <c r="U6" s="257" t="s">
        <v>6</v>
      </c>
      <c r="V6" s="257" t="s">
        <v>7</v>
      </c>
      <c r="W6" s="257" t="s">
        <v>6</v>
      </c>
      <c r="X6" s="257" t="s">
        <v>7</v>
      </c>
      <c r="Y6" s="257" t="s">
        <v>6</v>
      </c>
      <c r="Z6" s="257" t="s">
        <v>7</v>
      </c>
      <c r="AA6" s="257" t="s">
        <v>6</v>
      </c>
      <c r="AB6" s="257" t="s">
        <v>7</v>
      </c>
      <c r="AC6" s="257" t="s">
        <v>6</v>
      </c>
      <c r="AD6" s="257" t="s">
        <v>7</v>
      </c>
      <c r="AE6" s="257" t="s">
        <v>6</v>
      </c>
      <c r="AF6" s="257" t="s">
        <v>7</v>
      </c>
      <c r="AG6" s="257" t="s">
        <v>6</v>
      </c>
      <c r="AH6" s="257" t="s">
        <v>7</v>
      </c>
      <c r="AI6" s="257" t="s">
        <v>6</v>
      </c>
      <c r="AJ6" s="257" t="s">
        <v>7</v>
      </c>
      <c r="AK6" s="257" t="s">
        <v>6</v>
      </c>
      <c r="AL6" s="257" t="s">
        <v>7</v>
      </c>
      <c r="AM6" s="257" t="s">
        <v>6</v>
      </c>
      <c r="AN6" s="257" t="s">
        <v>7</v>
      </c>
      <c r="AO6" s="257" t="s">
        <v>6</v>
      </c>
      <c r="AP6" s="258" t="s">
        <v>7</v>
      </c>
      <c r="AQ6" s="258" t="s">
        <v>6</v>
      </c>
      <c r="AR6" s="258" t="s">
        <v>7</v>
      </c>
      <c r="AS6" s="258" t="s">
        <v>6</v>
      </c>
      <c r="AT6" s="258" t="s">
        <v>7</v>
      </c>
      <c r="AU6" s="258" t="s">
        <v>6</v>
      </c>
      <c r="AV6" s="259" t="s">
        <v>7</v>
      </c>
      <c r="AW6" s="259" t="s">
        <v>6</v>
      </c>
      <c r="AX6" s="259" t="s">
        <v>5</v>
      </c>
      <c r="AY6" s="259" t="s">
        <v>4</v>
      </c>
      <c r="AZ6" s="259" t="s">
        <v>3</v>
      </c>
      <c r="BA6" s="259" t="s">
        <v>2</v>
      </c>
      <c r="BB6" s="398"/>
      <c r="BC6" s="383"/>
      <c r="BD6" s="383"/>
    </row>
    <row r="7" spans="1:57" s="152" customFormat="1" ht="54" x14ac:dyDescent="0.3">
      <c r="A7" s="401" t="s">
        <v>47</v>
      </c>
      <c r="B7" s="402" t="s">
        <v>21</v>
      </c>
      <c r="C7" s="248" t="s">
        <v>198</v>
      </c>
      <c r="D7" s="219">
        <v>1</v>
      </c>
      <c r="E7" s="153" t="s">
        <v>189</v>
      </c>
      <c r="F7" s="181" t="s">
        <v>62</v>
      </c>
      <c r="G7" s="182" t="s">
        <v>63</v>
      </c>
      <c r="H7" s="260">
        <v>0</v>
      </c>
      <c r="I7" s="260">
        <v>0</v>
      </c>
      <c r="J7" s="153">
        <v>0</v>
      </c>
      <c r="K7" s="153">
        <v>0</v>
      </c>
      <c r="L7" s="153">
        <v>0</v>
      </c>
      <c r="M7" s="153">
        <v>0</v>
      </c>
      <c r="N7" s="153">
        <v>1</v>
      </c>
      <c r="O7" s="153">
        <v>1</v>
      </c>
      <c r="P7" s="255">
        <f t="shared" ref="P7:Q16" si="0">SUM(J7,L7,N7)</f>
        <v>1</v>
      </c>
      <c r="Q7" s="255">
        <f t="shared" ref="Q7:Q15" si="1">SUM(K7,M7,O7)</f>
        <v>1</v>
      </c>
      <c r="R7" s="153">
        <v>0</v>
      </c>
      <c r="S7" s="153">
        <v>0</v>
      </c>
      <c r="T7" s="153">
        <v>0</v>
      </c>
      <c r="U7" s="153">
        <v>0</v>
      </c>
      <c r="V7" s="153">
        <v>1</v>
      </c>
      <c r="W7" s="153">
        <v>1</v>
      </c>
      <c r="X7" s="255">
        <f t="shared" ref="X7:Y16" si="2">SUM(R7,T7,V7)</f>
        <v>1</v>
      </c>
      <c r="Y7" s="255">
        <f t="shared" si="2"/>
        <v>1</v>
      </c>
      <c r="Z7" s="153">
        <v>0</v>
      </c>
      <c r="AA7" s="153"/>
      <c r="AB7" s="153">
        <v>1</v>
      </c>
      <c r="AC7" s="153"/>
      <c r="AD7" s="153">
        <v>0</v>
      </c>
      <c r="AE7" s="153"/>
      <c r="AF7" s="255">
        <f t="shared" ref="AF7:AG16" si="3">SUM(Z7,AB7,AD7)</f>
        <v>1</v>
      </c>
      <c r="AG7" s="255">
        <f t="shared" si="3"/>
        <v>0</v>
      </c>
      <c r="AH7" s="153">
        <v>1</v>
      </c>
      <c r="AI7" s="153"/>
      <c r="AJ7" s="153">
        <v>0</v>
      </c>
      <c r="AK7" s="153"/>
      <c r="AL7" s="153">
        <v>0</v>
      </c>
      <c r="AM7" s="153"/>
      <c r="AN7" s="255">
        <f t="shared" ref="AN7:AO16" si="4">SUM(AH7,AJ7,AL7)</f>
        <v>1</v>
      </c>
      <c r="AO7" s="255">
        <f t="shared" si="4"/>
        <v>0</v>
      </c>
      <c r="AP7" s="155">
        <v>4</v>
      </c>
      <c r="AQ7" s="155"/>
      <c r="AR7" s="155">
        <v>4</v>
      </c>
      <c r="AS7" s="155"/>
      <c r="AT7" s="155">
        <v>4</v>
      </c>
      <c r="AU7" s="155"/>
      <c r="AV7" s="256">
        <f>SUM(P7,X7,AF7,AN7)</f>
        <v>4</v>
      </c>
      <c r="AW7" s="256">
        <f t="shared" ref="AW7:AW16" si="5">SUM(Q7,Y7,AG7,AO7)</f>
        <v>2</v>
      </c>
      <c r="AX7" s="222">
        <f t="shared" ref="AX7:AX16" si="6">IFERROR(Q7/P7,"")</f>
        <v>1</v>
      </c>
      <c r="AY7" s="222">
        <f t="shared" ref="AY7:AY16" si="7">IFERROR((Q7+Y7)/(P7+X7),"")</f>
        <v>1</v>
      </c>
      <c r="AZ7" s="222">
        <f t="shared" ref="AZ7:AZ16" si="8">IFERROR((Q7+Y7+AG7)/(P7+X7+AF7),"")</f>
        <v>0.66666666666666663</v>
      </c>
      <c r="BA7" s="222">
        <f t="shared" ref="BA7:BA16" si="9">IFERROR((Q7+Y7+AG7+AO7)/(P7+X7+AF7+AN7),"")</f>
        <v>0.5</v>
      </c>
      <c r="BB7" s="253">
        <f t="shared" ref="BB7:BB16" si="10">IFERROR(AW7/AV7,"")</f>
        <v>0.5</v>
      </c>
      <c r="BC7" s="178" t="s">
        <v>159</v>
      </c>
      <c r="BD7" s="405">
        <f>BB7+BB8/2</f>
        <v>0.5</v>
      </c>
    </row>
    <row r="8" spans="1:57" s="152" customFormat="1" ht="94.5" x14ac:dyDescent="0.3">
      <c r="A8" s="401"/>
      <c r="B8" s="404"/>
      <c r="C8" s="248" t="s">
        <v>67</v>
      </c>
      <c r="D8" s="219">
        <v>1</v>
      </c>
      <c r="E8" s="153" t="s">
        <v>190</v>
      </c>
      <c r="F8" s="183" t="s">
        <v>109</v>
      </c>
      <c r="G8" s="184" t="s">
        <v>64</v>
      </c>
      <c r="H8" s="260">
        <v>0</v>
      </c>
      <c r="I8" s="260">
        <v>0</v>
      </c>
      <c r="J8" s="153">
        <v>0</v>
      </c>
      <c r="K8" s="153">
        <v>0</v>
      </c>
      <c r="L8" s="153">
        <v>0</v>
      </c>
      <c r="M8" s="153">
        <v>0</v>
      </c>
      <c r="N8" s="153">
        <v>0</v>
      </c>
      <c r="O8" s="153">
        <v>0</v>
      </c>
      <c r="P8" s="255">
        <f t="shared" si="0"/>
        <v>0</v>
      </c>
      <c r="Q8" s="255">
        <f t="shared" si="1"/>
        <v>0</v>
      </c>
      <c r="R8" s="153">
        <v>0</v>
      </c>
      <c r="S8" s="153">
        <v>0</v>
      </c>
      <c r="T8" s="153">
        <v>0</v>
      </c>
      <c r="U8" s="153">
        <v>0</v>
      </c>
      <c r="V8" s="156">
        <v>1</v>
      </c>
      <c r="W8" s="156">
        <v>0</v>
      </c>
      <c r="X8" s="255">
        <f t="shared" si="2"/>
        <v>1</v>
      </c>
      <c r="Y8" s="255">
        <f t="shared" si="2"/>
        <v>0</v>
      </c>
      <c r="Z8" s="153">
        <v>0</v>
      </c>
      <c r="AA8" s="157"/>
      <c r="AB8" s="156">
        <v>0</v>
      </c>
      <c r="AC8" s="157"/>
      <c r="AD8" s="156">
        <v>1</v>
      </c>
      <c r="AE8" s="157"/>
      <c r="AF8" s="255">
        <f t="shared" si="3"/>
        <v>1</v>
      </c>
      <c r="AG8" s="255">
        <f t="shared" si="3"/>
        <v>0</v>
      </c>
      <c r="AH8" s="156">
        <v>0</v>
      </c>
      <c r="AI8" s="157"/>
      <c r="AJ8" s="156">
        <v>0</v>
      </c>
      <c r="AK8" s="157"/>
      <c r="AL8" s="156">
        <v>0</v>
      </c>
      <c r="AM8" s="157"/>
      <c r="AN8" s="255">
        <f t="shared" si="4"/>
        <v>0</v>
      </c>
      <c r="AO8" s="255">
        <f t="shared" si="4"/>
        <v>0</v>
      </c>
      <c r="AP8" s="158">
        <v>2</v>
      </c>
      <c r="AQ8" s="158"/>
      <c r="AR8" s="158">
        <v>2</v>
      </c>
      <c r="AS8" s="158"/>
      <c r="AT8" s="158">
        <v>2</v>
      </c>
      <c r="AU8" s="158"/>
      <c r="AV8" s="256">
        <f t="shared" ref="AV8:AV16" si="11">SUM(P8,X8,AF8,AN8)</f>
        <v>2</v>
      </c>
      <c r="AW8" s="256">
        <f t="shared" si="5"/>
        <v>0</v>
      </c>
      <c r="AX8" s="222" t="str">
        <f t="shared" si="6"/>
        <v/>
      </c>
      <c r="AY8" s="222">
        <f t="shared" si="7"/>
        <v>0</v>
      </c>
      <c r="AZ8" s="222">
        <f t="shared" si="8"/>
        <v>0</v>
      </c>
      <c r="BA8" s="222">
        <f t="shared" si="9"/>
        <v>0</v>
      </c>
      <c r="BB8" s="253">
        <f t="shared" si="10"/>
        <v>0</v>
      </c>
      <c r="BC8" s="178" t="s">
        <v>158</v>
      </c>
      <c r="BD8" s="407"/>
    </row>
    <row r="9" spans="1:57" s="152" customFormat="1" ht="67.5" x14ac:dyDescent="0.3">
      <c r="A9" s="401" t="s">
        <v>48</v>
      </c>
      <c r="B9" s="402" t="s">
        <v>24</v>
      </c>
      <c r="C9" s="248" t="s">
        <v>86</v>
      </c>
      <c r="D9" s="219">
        <v>0.3</v>
      </c>
      <c r="E9" s="153" t="s">
        <v>191</v>
      </c>
      <c r="F9" s="183" t="s">
        <v>87</v>
      </c>
      <c r="G9" s="184" t="s">
        <v>88</v>
      </c>
      <c r="H9" s="261">
        <v>0</v>
      </c>
      <c r="I9" s="261">
        <v>0</v>
      </c>
      <c r="J9" s="223">
        <f t="shared" ref="J9:O9" si="12">1/12</f>
        <v>8.3333333333333329E-2</v>
      </c>
      <c r="K9" s="223">
        <f t="shared" si="12"/>
        <v>8.3333333333333329E-2</v>
      </c>
      <c r="L9" s="223">
        <f t="shared" si="12"/>
        <v>8.3333333333333329E-2</v>
      </c>
      <c r="M9" s="223">
        <f t="shared" si="12"/>
        <v>8.3333333333333329E-2</v>
      </c>
      <c r="N9" s="223">
        <f t="shared" si="12"/>
        <v>8.3333333333333329E-2</v>
      </c>
      <c r="O9" s="223">
        <f t="shared" si="12"/>
        <v>8.3333333333333329E-2</v>
      </c>
      <c r="P9" s="262">
        <f t="shared" si="0"/>
        <v>0.25</v>
      </c>
      <c r="Q9" s="262">
        <f t="shared" si="1"/>
        <v>0.25</v>
      </c>
      <c r="R9" s="223">
        <f t="shared" ref="R9:W9" si="13">1/12</f>
        <v>8.3333333333333329E-2</v>
      </c>
      <c r="S9" s="223">
        <f t="shared" si="13"/>
        <v>8.3333333333333329E-2</v>
      </c>
      <c r="T9" s="223">
        <f t="shared" si="13"/>
        <v>8.3333333333333329E-2</v>
      </c>
      <c r="U9" s="223">
        <f t="shared" si="13"/>
        <v>8.3333333333333329E-2</v>
      </c>
      <c r="V9" s="223">
        <f t="shared" si="13"/>
        <v>8.3333333333333329E-2</v>
      </c>
      <c r="W9" s="223">
        <f t="shared" si="13"/>
        <v>8.3333333333333329E-2</v>
      </c>
      <c r="X9" s="262">
        <f t="shared" si="2"/>
        <v>0.25</v>
      </c>
      <c r="Y9" s="262">
        <f t="shared" si="2"/>
        <v>0.25</v>
      </c>
      <c r="Z9" s="223">
        <f>1/12</f>
        <v>8.3333333333333329E-2</v>
      </c>
      <c r="AA9" s="197"/>
      <c r="AB9" s="223">
        <f>1/12</f>
        <v>8.3333333333333329E-2</v>
      </c>
      <c r="AC9" s="197"/>
      <c r="AD9" s="223">
        <f>1/12</f>
        <v>8.3333333333333329E-2</v>
      </c>
      <c r="AE9" s="197"/>
      <c r="AF9" s="262">
        <f t="shared" si="3"/>
        <v>0.25</v>
      </c>
      <c r="AG9" s="262">
        <f t="shared" si="3"/>
        <v>0</v>
      </c>
      <c r="AH9" s="223">
        <f>1/12</f>
        <v>8.3333333333333329E-2</v>
      </c>
      <c r="AI9" s="197"/>
      <c r="AJ9" s="223">
        <f>1/12</f>
        <v>8.3333333333333329E-2</v>
      </c>
      <c r="AK9" s="197"/>
      <c r="AL9" s="223">
        <f>1/12</f>
        <v>8.3333333333333329E-2</v>
      </c>
      <c r="AM9" s="216"/>
      <c r="AN9" s="255">
        <f t="shared" si="4"/>
        <v>0.25</v>
      </c>
      <c r="AO9" s="255">
        <f t="shared" si="4"/>
        <v>0</v>
      </c>
      <c r="AP9" s="230">
        <f>100/100</f>
        <v>1</v>
      </c>
      <c r="AQ9" s="158"/>
      <c r="AR9" s="230">
        <f>100/100</f>
        <v>1</v>
      </c>
      <c r="AS9" s="158"/>
      <c r="AT9" s="230">
        <f>100/100</f>
        <v>1</v>
      </c>
      <c r="AU9" s="158"/>
      <c r="AV9" s="219">
        <f>SUM(P9,X9,AF9,AN9)</f>
        <v>1</v>
      </c>
      <c r="AW9" s="219">
        <f>SUM(Q9,Y9,AG9,AO9)</f>
        <v>0.5</v>
      </c>
      <c r="AX9" s="222">
        <f t="shared" si="6"/>
        <v>1</v>
      </c>
      <c r="AY9" s="222">
        <f t="shared" si="7"/>
        <v>1</v>
      </c>
      <c r="AZ9" s="222">
        <f t="shared" si="8"/>
        <v>0.66666666666666663</v>
      </c>
      <c r="BA9" s="222">
        <f t="shared" si="9"/>
        <v>0.5</v>
      </c>
      <c r="BB9" s="253">
        <f t="shared" si="10"/>
        <v>0.5</v>
      </c>
      <c r="BC9" s="178" t="s">
        <v>181</v>
      </c>
      <c r="BD9" s="405">
        <f>BB9+BB10/2</f>
        <v>0.7647222222222223</v>
      </c>
    </row>
    <row r="10" spans="1:57" s="152" customFormat="1" ht="81" x14ac:dyDescent="0.3">
      <c r="A10" s="401"/>
      <c r="B10" s="404"/>
      <c r="C10" s="248" t="s">
        <v>25</v>
      </c>
      <c r="D10" s="219">
        <v>0.7</v>
      </c>
      <c r="E10" s="153" t="s">
        <v>192</v>
      </c>
      <c r="F10" s="183" t="s">
        <v>85</v>
      </c>
      <c r="G10" s="184" t="s">
        <v>90</v>
      </c>
      <c r="H10" s="254">
        <v>0</v>
      </c>
      <c r="I10" s="254">
        <v>0</v>
      </c>
      <c r="J10" s="191">
        <v>1</v>
      </c>
      <c r="K10" s="191">
        <v>1</v>
      </c>
      <c r="L10" s="191">
        <v>1</v>
      </c>
      <c r="M10" s="191">
        <v>1</v>
      </c>
      <c r="N10" s="191">
        <v>1</v>
      </c>
      <c r="O10" s="191">
        <v>1</v>
      </c>
      <c r="P10" s="263">
        <f t="shared" si="0"/>
        <v>3</v>
      </c>
      <c r="Q10" s="263">
        <f t="shared" si="1"/>
        <v>3</v>
      </c>
      <c r="R10" s="191">
        <v>1</v>
      </c>
      <c r="S10" s="191">
        <v>1</v>
      </c>
      <c r="T10" s="191">
        <v>1</v>
      </c>
      <c r="U10" s="191">
        <v>1</v>
      </c>
      <c r="V10" s="191">
        <v>1</v>
      </c>
      <c r="W10" s="191">
        <v>1</v>
      </c>
      <c r="X10" s="263">
        <f t="shared" si="2"/>
        <v>3</v>
      </c>
      <c r="Y10" s="263">
        <f t="shared" si="2"/>
        <v>3</v>
      </c>
      <c r="Z10" s="191">
        <v>1</v>
      </c>
      <c r="AA10" s="191">
        <v>0.01</v>
      </c>
      <c r="AB10" s="191">
        <v>1</v>
      </c>
      <c r="AC10" s="191">
        <f>1/12</f>
        <v>8.3333333333333329E-2</v>
      </c>
      <c r="AD10" s="191">
        <v>1</v>
      </c>
      <c r="AE10" s="191">
        <f>1/12</f>
        <v>8.3333333333333329E-2</v>
      </c>
      <c r="AF10" s="263">
        <f t="shared" si="3"/>
        <v>3</v>
      </c>
      <c r="AG10" s="263">
        <f t="shared" si="3"/>
        <v>0.17666666666666664</v>
      </c>
      <c r="AH10" s="191">
        <v>1</v>
      </c>
      <c r="AI10" s="191">
        <v>0.01</v>
      </c>
      <c r="AJ10" s="191">
        <v>1</v>
      </c>
      <c r="AK10" s="191">
        <f>1/12</f>
        <v>8.3333333333333329E-2</v>
      </c>
      <c r="AL10" s="191">
        <v>1</v>
      </c>
      <c r="AM10" s="191">
        <f>1/12</f>
        <v>8.3333333333333329E-2</v>
      </c>
      <c r="AN10" s="263">
        <f t="shared" si="4"/>
        <v>3</v>
      </c>
      <c r="AO10" s="263">
        <f t="shared" si="4"/>
        <v>0.17666666666666664</v>
      </c>
      <c r="AP10" s="246">
        <v>1</v>
      </c>
      <c r="AQ10" s="247"/>
      <c r="AR10" s="246">
        <v>2</v>
      </c>
      <c r="AS10" s="246"/>
      <c r="AT10" s="246">
        <v>2</v>
      </c>
      <c r="AU10" s="247"/>
      <c r="AV10" s="191">
        <f>SUM(P10,X10,AF10,AN10)</f>
        <v>12</v>
      </c>
      <c r="AW10" s="191">
        <f t="shared" si="5"/>
        <v>6.3533333333333335</v>
      </c>
      <c r="AX10" s="222">
        <f t="shared" si="6"/>
        <v>1</v>
      </c>
      <c r="AY10" s="222">
        <f t="shared" si="7"/>
        <v>1</v>
      </c>
      <c r="AZ10" s="222">
        <f t="shared" si="8"/>
        <v>0.68629629629629629</v>
      </c>
      <c r="BA10" s="222">
        <f t="shared" si="9"/>
        <v>0.5294444444444445</v>
      </c>
      <c r="BB10" s="253">
        <f t="shared" si="10"/>
        <v>0.5294444444444445</v>
      </c>
      <c r="BC10" s="178" t="s">
        <v>182</v>
      </c>
      <c r="BD10" s="407"/>
    </row>
    <row r="11" spans="1:57" s="152" customFormat="1" ht="40.5" x14ac:dyDescent="0.3">
      <c r="A11" s="401" t="s">
        <v>93</v>
      </c>
      <c r="B11" s="402" t="s">
        <v>0</v>
      </c>
      <c r="C11" s="248" t="s">
        <v>95</v>
      </c>
      <c r="D11" s="219">
        <v>0.35</v>
      </c>
      <c r="E11" s="153" t="s">
        <v>193</v>
      </c>
      <c r="F11" s="249" t="s">
        <v>97</v>
      </c>
      <c r="G11" s="249" t="s">
        <v>96</v>
      </c>
      <c r="H11" s="196">
        <v>200</v>
      </c>
      <c r="I11" s="196">
        <v>200</v>
      </c>
      <c r="J11" s="250">
        <v>65</v>
      </c>
      <c r="K11" s="250">
        <v>72</v>
      </c>
      <c r="L11" s="250">
        <v>75</v>
      </c>
      <c r="M11" s="250">
        <v>62</v>
      </c>
      <c r="N11" s="250">
        <v>62</v>
      </c>
      <c r="O11" s="250">
        <v>87</v>
      </c>
      <c r="P11" s="251">
        <f>AVERAGE(J11,L11,N11)</f>
        <v>67.333333333333329</v>
      </c>
      <c r="Q11" s="251">
        <f t="shared" ref="Q11" si="14">IFERROR(AVERAGE(K11,M11,O11),"")</f>
        <v>73.666666666666671</v>
      </c>
      <c r="R11" s="250">
        <v>68</v>
      </c>
      <c r="S11" s="250">
        <v>76</v>
      </c>
      <c r="T11" s="250">
        <v>71</v>
      </c>
      <c r="U11" s="250">
        <v>115</v>
      </c>
      <c r="V11" s="250">
        <v>46</v>
      </c>
      <c r="W11" s="250">
        <v>46</v>
      </c>
      <c r="X11" s="251">
        <f>AVERAGE(R11,T11,V11)</f>
        <v>61.666666666666664</v>
      </c>
      <c r="Y11" s="251">
        <f t="shared" ref="Y11" si="15">IFERROR(AVERAGE(S11,U11,W11),"")</f>
        <v>79</v>
      </c>
      <c r="Z11" s="250">
        <v>0</v>
      </c>
      <c r="AA11" s="252">
        <v>0</v>
      </c>
      <c r="AB11" s="250">
        <v>0</v>
      </c>
      <c r="AC11" s="252">
        <v>0</v>
      </c>
      <c r="AD11" s="250">
        <v>0</v>
      </c>
      <c r="AE11" s="252">
        <v>0</v>
      </c>
      <c r="AF11" s="251">
        <f t="shared" ref="AF11" si="16">AVERAGE(Z11,AB11,AD11)</f>
        <v>0</v>
      </c>
      <c r="AG11" s="251">
        <f t="shared" ref="AG11" si="17">IFERROR(AVERAGE(AA11,AC11,AE11),"")</f>
        <v>0</v>
      </c>
      <c r="AH11" s="250">
        <v>0</v>
      </c>
      <c r="AI11" s="252">
        <v>0</v>
      </c>
      <c r="AJ11" s="250">
        <v>0</v>
      </c>
      <c r="AK11" s="252">
        <v>0</v>
      </c>
      <c r="AL11" s="250">
        <v>0</v>
      </c>
      <c r="AM11" s="252">
        <v>0</v>
      </c>
      <c r="AN11" s="251">
        <f t="shared" ref="AN11" si="18">AVERAGE(AH11,AJ11,AL11)</f>
        <v>0</v>
      </c>
      <c r="AO11" s="251">
        <f t="shared" ref="AO11" si="19">IFERROR(AVERAGE(AI11,AK11,AM11),"")</f>
        <v>0</v>
      </c>
      <c r="AP11" s="196">
        <v>200</v>
      </c>
      <c r="AQ11" s="156"/>
      <c r="AR11" s="156">
        <v>200</v>
      </c>
      <c r="AS11" s="156"/>
      <c r="AT11" s="156">
        <v>200</v>
      </c>
      <c r="AU11" s="156"/>
      <c r="AV11" s="190">
        <f>AVERAGE(P11,X11,AF11,AN11)</f>
        <v>32.25</v>
      </c>
      <c r="AW11" s="190">
        <f>AVERAGE(Q11,Y11,AG11,AO11)</f>
        <v>38.166666666666671</v>
      </c>
      <c r="AX11" s="222">
        <f t="shared" si="6"/>
        <v>1.0940594059405941</v>
      </c>
      <c r="AY11" s="222">
        <f t="shared" si="7"/>
        <v>1.1834625322997419</v>
      </c>
      <c r="AZ11" s="222">
        <f t="shared" si="8"/>
        <v>1.1834625322997419</v>
      </c>
      <c r="BA11" s="222">
        <f t="shared" si="9"/>
        <v>1.1834625322997419</v>
      </c>
      <c r="BB11" s="253">
        <f t="shared" si="10"/>
        <v>1.1834625322997419</v>
      </c>
      <c r="BC11" s="178" t="s">
        <v>183</v>
      </c>
      <c r="BD11" s="405">
        <f xml:space="preserve"> AVERAGE(BB11:BB13)</f>
        <v>0.50559862187769167</v>
      </c>
    </row>
    <row r="12" spans="1:57" s="152" customFormat="1" ht="94.5" x14ac:dyDescent="0.3">
      <c r="A12" s="401"/>
      <c r="B12" s="403"/>
      <c r="C12" s="248" t="s">
        <v>75</v>
      </c>
      <c r="D12" s="219">
        <v>0.35</v>
      </c>
      <c r="E12" s="153" t="s">
        <v>194</v>
      </c>
      <c r="F12" s="249" t="s">
        <v>98</v>
      </c>
      <c r="G12" s="249" t="s">
        <v>99</v>
      </c>
      <c r="H12" s="196">
        <v>100</v>
      </c>
      <c r="I12" s="254">
        <v>0</v>
      </c>
      <c r="J12" s="153">
        <v>0</v>
      </c>
      <c r="K12" s="153">
        <v>0</v>
      </c>
      <c r="L12" s="153">
        <v>0</v>
      </c>
      <c r="M12" s="153">
        <v>0</v>
      </c>
      <c r="N12" s="153">
        <v>0</v>
      </c>
      <c r="O12" s="153">
        <v>0</v>
      </c>
      <c r="P12" s="255">
        <f t="shared" si="0"/>
        <v>0</v>
      </c>
      <c r="Q12" s="255">
        <f t="shared" si="1"/>
        <v>0</v>
      </c>
      <c r="R12" s="153">
        <v>0</v>
      </c>
      <c r="S12" s="153">
        <v>0</v>
      </c>
      <c r="T12" s="153">
        <v>1</v>
      </c>
      <c r="U12" s="153">
        <v>1</v>
      </c>
      <c r="V12" s="153">
        <v>0</v>
      </c>
      <c r="W12" s="153">
        <v>0</v>
      </c>
      <c r="X12" s="255">
        <f t="shared" si="2"/>
        <v>1</v>
      </c>
      <c r="Y12" s="255">
        <f t="shared" si="2"/>
        <v>1</v>
      </c>
      <c r="Z12" s="156">
        <v>0</v>
      </c>
      <c r="AA12" s="156"/>
      <c r="AB12" s="156">
        <v>0</v>
      </c>
      <c r="AC12" s="156"/>
      <c r="AD12" s="156">
        <v>0</v>
      </c>
      <c r="AE12" s="156"/>
      <c r="AF12" s="255">
        <f t="shared" si="3"/>
        <v>0</v>
      </c>
      <c r="AG12" s="255">
        <f t="shared" si="3"/>
        <v>0</v>
      </c>
      <c r="AH12" s="156">
        <v>0</v>
      </c>
      <c r="AI12" s="156"/>
      <c r="AJ12" s="156">
        <v>0</v>
      </c>
      <c r="AK12" s="156"/>
      <c r="AL12" s="156">
        <v>2</v>
      </c>
      <c r="AM12" s="156"/>
      <c r="AN12" s="255">
        <f t="shared" si="4"/>
        <v>2</v>
      </c>
      <c r="AO12" s="255">
        <f t="shared" si="4"/>
        <v>0</v>
      </c>
      <c r="AP12" s="156">
        <v>2</v>
      </c>
      <c r="AQ12" s="156"/>
      <c r="AR12" s="156">
        <v>2</v>
      </c>
      <c r="AS12" s="156"/>
      <c r="AT12" s="156">
        <v>1</v>
      </c>
      <c r="AU12" s="156"/>
      <c r="AV12" s="256">
        <f>SUM(P12,X12,AF12,AN12)</f>
        <v>3</v>
      </c>
      <c r="AW12" s="256">
        <f>SUM(Q12,Y12,AG12,AO12)</f>
        <v>1</v>
      </c>
      <c r="AX12" s="222" t="str">
        <f t="shared" si="6"/>
        <v/>
      </c>
      <c r="AY12" s="222">
        <f>IFERROR((Q12+Y12)/(P12+X12),"")</f>
        <v>1</v>
      </c>
      <c r="AZ12" s="222">
        <f t="shared" si="8"/>
        <v>1</v>
      </c>
      <c r="BA12" s="222">
        <f t="shared" si="9"/>
        <v>0.33333333333333331</v>
      </c>
      <c r="BB12" s="253">
        <f t="shared" si="10"/>
        <v>0.33333333333333331</v>
      </c>
      <c r="BC12" s="178" t="s">
        <v>179</v>
      </c>
      <c r="BD12" s="406"/>
    </row>
    <row r="13" spans="1:57" s="152" customFormat="1" ht="67.5" x14ac:dyDescent="0.3">
      <c r="A13" s="401"/>
      <c r="B13" s="404"/>
      <c r="C13" s="248" t="s">
        <v>100</v>
      </c>
      <c r="D13" s="219">
        <v>0.3</v>
      </c>
      <c r="E13" s="153" t="s">
        <v>195</v>
      </c>
      <c r="F13" s="249" t="s">
        <v>101</v>
      </c>
      <c r="G13" s="249" t="s">
        <v>102</v>
      </c>
      <c r="H13" s="196">
        <v>145</v>
      </c>
      <c r="I13" s="196">
        <v>145</v>
      </c>
      <c r="J13" s="153">
        <v>0</v>
      </c>
      <c r="K13" s="153">
        <v>0</v>
      </c>
      <c r="L13" s="153">
        <v>0</v>
      </c>
      <c r="M13" s="153">
        <v>0</v>
      </c>
      <c r="N13" s="153">
        <v>0</v>
      </c>
      <c r="O13" s="153">
        <v>0</v>
      </c>
      <c r="P13" s="255">
        <f t="shared" si="0"/>
        <v>0</v>
      </c>
      <c r="Q13" s="255">
        <f t="shared" si="1"/>
        <v>0</v>
      </c>
      <c r="R13" s="153">
        <v>0</v>
      </c>
      <c r="S13" s="153">
        <v>0</v>
      </c>
      <c r="T13" s="153">
        <v>0</v>
      </c>
      <c r="U13" s="153">
        <v>0</v>
      </c>
      <c r="V13" s="153">
        <v>30</v>
      </c>
      <c r="W13" s="153">
        <v>0</v>
      </c>
      <c r="X13" s="255">
        <f>SUM(R13,T13,V13)</f>
        <v>30</v>
      </c>
      <c r="Y13" s="255">
        <f t="shared" si="2"/>
        <v>0</v>
      </c>
      <c r="Z13" s="153">
        <v>30</v>
      </c>
      <c r="AA13" s="153"/>
      <c r="AB13" s="153">
        <v>35</v>
      </c>
      <c r="AC13" s="153"/>
      <c r="AD13" s="153">
        <v>35</v>
      </c>
      <c r="AE13" s="153"/>
      <c r="AF13" s="255">
        <f>SUM(Z13,AB13,AD13)</f>
        <v>100</v>
      </c>
      <c r="AG13" s="255">
        <f t="shared" si="3"/>
        <v>0</v>
      </c>
      <c r="AH13" s="153">
        <v>30</v>
      </c>
      <c r="AI13" s="153"/>
      <c r="AJ13" s="153">
        <v>30</v>
      </c>
      <c r="AK13" s="153"/>
      <c r="AL13" s="153">
        <v>10</v>
      </c>
      <c r="AM13" s="153"/>
      <c r="AN13" s="255">
        <f t="shared" si="4"/>
        <v>70</v>
      </c>
      <c r="AO13" s="255">
        <f t="shared" si="4"/>
        <v>0</v>
      </c>
      <c r="AP13" s="156">
        <v>200</v>
      </c>
      <c r="AQ13" s="156"/>
      <c r="AR13" s="156">
        <v>200</v>
      </c>
      <c r="AS13" s="156"/>
      <c r="AT13" s="156">
        <v>0</v>
      </c>
      <c r="AU13" s="156"/>
      <c r="AV13" s="256">
        <f>SUM(P13,X13,AF13,AN13)</f>
        <v>200</v>
      </c>
      <c r="AW13" s="256">
        <f>SUM(Q13,Y13,AG13,AO13)</f>
        <v>0</v>
      </c>
      <c r="AX13" s="222" t="str">
        <f t="shared" si="6"/>
        <v/>
      </c>
      <c r="AY13" s="222">
        <f t="shared" si="7"/>
        <v>0</v>
      </c>
      <c r="AZ13" s="222">
        <f t="shared" si="8"/>
        <v>0</v>
      </c>
      <c r="BA13" s="222">
        <f t="shared" si="9"/>
        <v>0</v>
      </c>
      <c r="BB13" s="253">
        <f t="shared" si="10"/>
        <v>0</v>
      </c>
      <c r="BC13" s="178" t="s">
        <v>180</v>
      </c>
      <c r="BD13" s="407"/>
    </row>
    <row r="14" spans="1:57" s="152" customFormat="1" ht="148.5" x14ac:dyDescent="0.3">
      <c r="A14" s="172" t="s">
        <v>176</v>
      </c>
      <c r="B14" s="171" t="s">
        <v>175</v>
      </c>
      <c r="C14" s="160" t="s">
        <v>27</v>
      </c>
      <c r="D14" s="161">
        <v>0.4</v>
      </c>
      <c r="E14" s="161" t="s">
        <v>40</v>
      </c>
      <c r="F14" s="185" t="s">
        <v>123</v>
      </c>
      <c r="G14" s="185" t="s">
        <v>122</v>
      </c>
      <c r="H14" s="212">
        <v>0</v>
      </c>
      <c r="I14" s="212">
        <v>0</v>
      </c>
      <c r="J14" s="219">
        <f>100/100</f>
        <v>1</v>
      </c>
      <c r="K14" s="219">
        <f t="shared" ref="K14:O14" si="20">100/100</f>
        <v>1</v>
      </c>
      <c r="L14" s="219">
        <f t="shared" si="20"/>
        <v>1</v>
      </c>
      <c r="M14" s="219">
        <f t="shared" si="20"/>
        <v>1</v>
      </c>
      <c r="N14" s="219">
        <f t="shared" si="20"/>
        <v>1</v>
      </c>
      <c r="O14" s="219">
        <f t="shared" si="20"/>
        <v>1</v>
      </c>
      <c r="P14" s="221">
        <f>AVERAGE(J14,L14,N14)</f>
        <v>1</v>
      </c>
      <c r="Q14" s="221">
        <f t="shared" ref="Q14" si="21">IFERROR(AVERAGE(K14,M14,O14),"")</f>
        <v>1</v>
      </c>
      <c r="R14" s="219">
        <f>100/100</f>
        <v>1</v>
      </c>
      <c r="S14" s="219">
        <f t="shared" ref="S14:W14" si="22">100/100</f>
        <v>1</v>
      </c>
      <c r="T14" s="219">
        <f t="shared" si="22"/>
        <v>1</v>
      </c>
      <c r="U14" s="219">
        <f t="shared" si="22"/>
        <v>1</v>
      </c>
      <c r="V14" s="219">
        <f t="shared" si="22"/>
        <v>1</v>
      </c>
      <c r="W14" s="219">
        <f t="shared" si="22"/>
        <v>1</v>
      </c>
      <c r="X14" s="221">
        <f>AVERAGE(R14,T14,V14)</f>
        <v>1</v>
      </c>
      <c r="Y14" s="221">
        <f t="shared" ref="Y14" si="23">IFERROR(AVERAGE(S14,U14,W14),"")</f>
        <v>1</v>
      </c>
      <c r="Z14" s="219">
        <f>100/100</f>
        <v>1</v>
      </c>
      <c r="AA14" s="219">
        <v>0</v>
      </c>
      <c r="AB14" s="219">
        <f>100/100</f>
        <v>1</v>
      </c>
      <c r="AC14" s="219">
        <v>0</v>
      </c>
      <c r="AD14" s="219">
        <f>100/100</f>
        <v>1</v>
      </c>
      <c r="AE14" s="219">
        <v>0</v>
      </c>
      <c r="AF14" s="221">
        <f>AVERAGE(Z14,AB14,AD14)</f>
        <v>1</v>
      </c>
      <c r="AG14" s="221">
        <f t="shared" ref="AG14" si="24">IFERROR(AVERAGE(AA14,AC14,AE14),"")</f>
        <v>0</v>
      </c>
      <c r="AH14" s="219">
        <f>100/100</f>
        <v>1</v>
      </c>
      <c r="AI14" s="219">
        <v>0</v>
      </c>
      <c r="AJ14" s="219">
        <f>100/100</f>
        <v>1</v>
      </c>
      <c r="AK14" s="219">
        <v>0</v>
      </c>
      <c r="AL14" s="219">
        <f>100/100</f>
        <v>1</v>
      </c>
      <c r="AM14" s="219">
        <v>0</v>
      </c>
      <c r="AN14" s="221">
        <f>AVERAGE(AH14,AJ14,AL14)</f>
        <v>1</v>
      </c>
      <c r="AO14" s="221">
        <f t="shared" ref="AO14" si="25">IFERROR(AVERAGE(AI14,AK14,AM14),"")</f>
        <v>0</v>
      </c>
      <c r="AP14" s="156"/>
      <c r="AQ14" s="156"/>
      <c r="AR14" s="156"/>
      <c r="AS14" s="156"/>
      <c r="AT14" s="156"/>
      <c r="AU14" s="156"/>
      <c r="AV14" s="232">
        <f>AVERAGE(P14,X14,AF14,AN14)</f>
        <v>1</v>
      </c>
      <c r="AW14" s="232">
        <f t="shared" ref="AW14:BA14" si="26">AVERAGE(Q14,Y14,AG14,AO14)</f>
        <v>0.5</v>
      </c>
      <c r="AX14" s="233">
        <f t="shared" si="6"/>
        <v>1</v>
      </c>
      <c r="AY14" s="232">
        <f t="shared" si="26"/>
        <v>0.33333333333333331</v>
      </c>
      <c r="AZ14" s="232">
        <f t="shared" si="26"/>
        <v>1</v>
      </c>
      <c r="BA14" s="232">
        <f t="shared" si="26"/>
        <v>0.33333333333333331</v>
      </c>
      <c r="BB14" s="224">
        <f t="shared" si="10"/>
        <v>0.5</v>
      </c>
      <c r="BC14" s="178" t="s">
        <v>178</v>
      </c>
      <c r="BD14" s="170">
        <f xml:space="preserve"> BB14</f>
        <v>0.5</v>
      </c>
    </row>
    <row r="15" spans="1:57" s="152" customFormat="1" ht="148.5" x14ac:dyDescent="0.3">
      <c r="A15" s="162" t="s">
        <v>50</v>
      </c>
      <c r="B15" s="163" t="s">
        <v>76</v>
      </c>
      <c r="C15" s="163" t="s">
        <v>77</v>
      </c>
      <c r="D15" s="164">
        <v>1</v>
      </c>
      <c r="E15" s="165" t="s">
        <v>196</v>
      </c>
      <c r="F15" s="176" t="s">
        <v>73</v>
      </c>
      <c r="G15" s="177" t="s">
        <v>74</v>
      </c>
      <c r="H15" s="213">
        <v>0</v>
      </c>
      <c r="I15" s="213">
        <v>0</v>
      </c>
      <c r="J15" s="191">
        <v>0</v>
      </c>
      <c r="K15" s="191">
        <v>0</v>
      </c>
      <c r="L15" s="191">
        <v>0</v>
      </c>
      <c r="M15" s="191">
        <v>0</v>
      </c>
      <c r="N15" s="191">
        <v>0</v>
      </c>
      <c r="O15" s="191">
        <v>0</v>
      </c>
      <c r="P15" s="192">
        <f t="shared" si="0"/>
        <v>0</v>
      </c>
      <c r="Q15" s="192">
        <f t="shared" si="1"/>
        <v>0</v>
      </c>
      <c r="R15" s="219">
        <v>0</v>
      </c>
      <c r="S15" s="219">
        <v>0</v>
      </c>
      <c r="T15" s="219">
        <v>0</v>
      </c>
      <c r="U15" s="219">
        <v>0</v>
      </c>
      <c r="V15" s="219">
        <v>0</v>
      </c>
      <c r="W15" s="219">
        <v>0</v>
      </c>
      <c r="X15" s="221">
        <f>SUM(R15,T15,V15)</f>
        <v>0</v>
      </c>
      <c r="Y15" s="221">
        <f t="shared" si="2"/>
        <v>0</v>
      </c>
      <c r="Z15" s="219">
        <f>100/6/100</f>
        <v>0.16666666666666669</v>
      </c>
      <c r="AA15" s="219"/>
      <c r="AB15" s="219">
        <f>100/6/100</f>
        <v>0.16666666666666669</v>
      </c>
      <c r="AC15" s="219"/>
      <c r="AD15" s="219">
        <f>100/6/100</f>
        <v>0.16666666666666669</v>
      </c>
      <c r="AE15" s="238"/>
      <c r="AF15" s="221">
        <f t="shared" si="3"/>
        <v>0.5</v>
      </c>
      <c r="AG15" s="221">
        <f t="shared" si="3"/>
        <v>0</v>
      </c>
      <c r="AH15" s="219">
        <f>100/6/100</f>
        <v>0.16666666666666669</v>
      </c>
      <c r="AI15" s="219"/>
      <c r="AJ15" s="219">
        <f>100/6/100</f>
        <v>0.16666666666666669</v>
      </c>
      <c r="AK15" s="219"/>
      <c r="AL15" s="219">
        <f>100/6/100</f>
        <v>0.16666666666666669</v>
      </c>
      <c r="AM15" s="238"/>
      <c r="AN15" s="221">
        <f t="shared" si="4"/>
        <v>0.5</v>
      </c>
      <c r="AO15" s="221">
        <f t="shared" si="4"/>
        <v>0</v>
      </c>
      <c r="AP15" s="156"/>
      <c r="AQ15" s="156"/>
      <c r="AR15" s="156">
        <v>1</v>
      </c>
      <c r="AS15" s="156"/>
      <c r="AT15" s="156">
        <v>1</v>
      </c>
      <c r="AU15" s="156"/>
      <c r="AV15" s="232">
        <f>SUM(AF15,AN15)</f>
        <v>1</v>
      </c>
      <c r="AW15" s="232">
        <f>AVERAGE(Q15,Y15,AG15,AO15)</f>
        <v>0</v>
      </c>
      <c r="AX15" s="233" t="str">
        <f t="shared" si="6"/>
        <v/>
      </c>
      <c r="AY15" s="233"/>
      <c r="AZ15" s="233"/>
      <c r="BA15" s="233">
        <f t="shared" ref="BA15" si="27">IFERROR((Q15+Y15+AG15+AO15)/(P15+X15+AF15+AN15),"")</f>
        <v>0</v>
      </c>
      <c r="BB15" s="224">
        <f t="shared" si="10"/>
        <v>0</v>
      </c>
      <c r="BC15" s="178" t="s">
        <v>105</v>
      </c>
      <c r="BD15" s="186">
        <v>0</v>
      </c>
    </row>
    <row r="16" spans="1:57" s="152" customFormat="1" ht="108.75" thickBot="1" x14ac:dyDescent="0.35">
      <c r="A16" s="166" t="s">
        <v>45</v>
      </c>
      <c r="B16" s="167" t="s">
        <v>1</v>
      </c>
      <c r="C16" s="167" t="s">
        <v>30</v>
      </c>
      <c r="D16" s="168">
        <v>1</v>
      </c>
      <c r="E16" s="169" t="s">
        <v>197</v>
      </c>
      <c r="F16" s="187" t="s">
        <v>71</v>
      </c>
      <c r="G16" s="188" t="s">
        <v>72</v>
      </c>
      <c r="H16" s="214">
        <v>100</v>
      </c>
      <c r="I16" s="214">
        <v>100</v>
      </c>
      <c r="J16" s="240">
        <f>1/12</f>
        <v>8.3333333333333329E-2</v>
      </c>
      <c r="K16" s="240">
        <f t="shared" ref="K16:O16" si="28">1/12</f>
        <v>8.3333333333333329E-2</v>
      </c>
      <c r="L16" s="240">
        <f t="shared" si="28"/>
        <v>8.3333333333333329E-2</v>
      </c>
      <c r="M16" s="240">
        <f t="shared" si="28"/>
        <v>8.3333333333333329E-2</v>
      </c>
      <c r="N16" s="240">
        <f t="shared" si="28"/>
        <v>8.3333333333333329E-2</v>
      </c>
      <c r="O16" s="240">
        <f t="shared" si="28"/>
        <v>8.3333333333333329E-2</v>
      </c>
      <c r="P16" s="241">
        <f t="shared" si="0"/>
        <v>0.25</v>
      </c>
      <c r="Q16" s="241">
        <f t="shared" si="0"/>
        <v>0.25</v>
      </c>
      <c r="R16" s="240">
        <f>1/12</f>
        <v>8.3333333333333329E-2</v>
      </c>
      <c r="S16" s="240">
        <f t="shared" ref="S16:W16" si="29">1/12</f>
        <v>8.3333333333333329E-2</v>
      </c>
      <c r="T16" s="240">
        <f t="shared" si="29"/>
        <v>8.3333333333333329E-2</v>
      </c>
      <c r="U16" s="240">
        <f t="shared" si="29"/>
        <v>8.3333333333333329E-2</v>
      </c>
      <c r="V16" s="240">
        <f t="shared" si="29"/>
        <v>8.3333333333333329E-2</v>
      </c>
      <c r="W16" s="240">
        <f t="shared" si="29"/>
        <v>8.3333333333333329E-2</v>
      </c>
      <c r="X16" s="241">
        <f t="shared" si="2"/>
        <v>0.25</v>
      </c>
      <c r="Y16" s="241">
        <f t="shared" si="2"/>
        <v>0.25</v>
      </c>
      <c r="Z16" s="240">
        <f>1/12</f>
        <v>8.3333333333333329E-2</v>
      </c>
      <c r="AA16" s="243"/>
      <c r="AB16" s="240">
        <f>1/12</f>
        <v>8.3333333333333329E-2</v>
      </c>
      <c r="AC16" s="243"/>
      <c r="AD16" s="240">
        <f>1/12</f>
        <v>8.3333333333333329E-2</v>
      </c>
      <c r="AE16" s="243"/>
      <c r="AF16" s="241">
        <f t="shared" si="3"/>
        <v>0.25</v>
      </c>
      <c r="AG16" s="241">
        <f t="shared" si="3"/>
        <v>0</v>
      </c>
      <c r="AH16" s="240">
        <f>1/12</f>
        <v>8.3333333333333329E-2</v>
      </c>
      <c r="AI16" s="242"/>
      <c r="AJ16" s="240">
        <f>1/12</f>
        <v>8.3333333333333329E-2</v>
      </c>
      <c r="AK16" s="242"/>
      <c r="AL16" s="240">
        <f>1/12</f>
        <v>8.3333333333333329E-2</v>
      </c>
      <c r="AM16" s="242"/>
      <c r="AN16" s="241">
        <f t="shared" si="4"/>
        <v>0.25</v>
      </c>
      <c r="AO16" s="241">
        <f t="shared" si="4"/>
        <v>0</v>
      </c>
      <c r="AP16" s="239">
        <v>100</v>
      </c>
      <c r="AQ16" s="239"/>
      <c r="AR16" s="239">
        <v>100</v>
      </c>
      <c r="AS16" s="239"/>
      <c r="AT16" s="239">
        <v>100</v>
      </c>
      <c r="AU16" s="239"/>
      <c r="AV16" s="244">
        <f t="shared" si="11"/>
        <v>1</v>
      </c>
      <c r="AW16" s="244">
        <f t="shared" si="5"/>
        <v>0.5</v>
      </c>
      <c r="AX16" s="233">
        <f t="shared" si="6"/>
        <v>1</v>
      </c>
      <c r="AY16" s="237">
        <f t="shared" si="7"/>
        <v>1</v>
      </c>
      <c r="AZ16" s="237">
        <f t="shared" si="8"/>
        <v>0.66666666666666663</v>
      </c>
      <c r="BA16" s="237">
        <f t="shared" si="9"/>
        <v>0.5</v>
      </c>
      <c r="BB16" s="224">
        <f t="shared" si="10"/>
        <v>0.5</v>
      </c>
      <c r="BC16" s="189" t="s">
        <v>157</v>
      </c>
      <c r="BD16" s="245">
        <f>BB16</f>
        <v>0.5</v>
      </c>
    </row>
  </sheetData>
  <mergeCells count="44">
    <mergeCell ref="BD11:BD13"/>
    <mergeCell ref="A7:A8"/>
    <mergeCell ref="B7:B8"/>
    <mergeCell ref="BD7:BD8"/>
    <mergeCell ref="A9:A10"/>
    <mergeCell ref="B9:B10"/>
    <mergeCell ref="BD9:BD10"/>
    <mergeCell ref="AJ5:AK5"/>
    <mergeCell ref="AL5:AM5"/>
    <mergeCell ref="AN5:AO5"/>
    <mergeCell ref="A11:A13"/>
    <mergeCell ref="B11:B13"/>
    <mergeCell ref="BD4:BD6"/>
    <mergeCell ref="J5:K5"/>
    <mergeCell ref="L5:M5"/>
    <mergeCell ref="N5:O5"/>
    <mergeCell ref="P5:Q5"/>
    <mergeCell ref="AB5:AC5"/>
    <mergeCell ref="J4:AU4"/>
    <mergeCell ref="AV4:AW5"/>
    <mergeCell ref="AX4:BA5"/>
    <mergeCell ref="BB4:BB6"/>
    <mergeCell ref="R5:S5"/>
    <mergeCell ref="T5:U5"/>
    <mergeCell ref="V5:W5"/>
    <mergeCell ref="X5:Y5"/>
    <mergeCell ref="Z5:AA5"/>
    <mergeCell ref="AP5:AQ5"/>
    <mergeCell ref="A1:B3"/>
    <mergeCell ref="C1:BC3"/>
    <mergeCell ref="A4:A6"/>
    <mergeCell ref="B4:B6"/>
    <mergeCell ref="C4:C6"/>
    <mergeCell ref="D4:D6"/>
    <mergeCell ref="E4:E6"/>
    <mergeCell ref="F4:F6"/>
    <mergeCell ref="G4:G6"/>
    <mergeCell ref="H4:I5"/>
    <mergeCell ref="BC4:BC6"/>
    <mergeCell ref="AR5:AS5"/>
    <mergeCell ref="AT5:AU5"/>
    <mergeCell ref="AD5:AE5"/>
    <mergeCell ref="AF5:AG5"/>
    <mergeCell ref="AH5:AI5"/>
  </mergeCells>
  <conditionalFormatting sqref="BB7:BB16">
    <cfRule type="cellIs" dxfId="8" priority="4" operator="between">
      <formula>0.75</formula>
      <formula>0.85</formula>
    </cfRule>
    <cfRule type="cellIs" dxfId="7" priority="5" operator="greaterThan">
      <formula>0.85</formula>
    </cfRule>
    <cfRule type="cellIs" dxfId="6" priority="6" operator="lessThan">
      <formula>0.75</formula>
    </cfRule>
  </conditionalFormatting>
  <dataValidations disablePrompts="1" count="4">
    <dataValidation allowBlank="1" showInputMessage="1" showErrorMessage="1" promptTitle="Actividades" prompt="Registre las actividades macro que se requieren realizar para lograr la meta" sqref="F16:I16 F9 AP16:AU16" xr:uid="{B62AD8A6-2883-4D46-9D1D-316025E43440}"/>
    <dataValidation allowBlank="1" showInputMessage="1" showErrorMessage="1" prompt="Registre las actividades macro que se requieren para cumplir las metas" sqref="F15:I15 F10 AP15:AU15" xr:uid="{79D81EAE-DF84-43BE-9980-E849F43E8C76}"/>
    <dataValidation allowBlank="1" showInputMessage="1" showErrorMessage="1" prompt="Registre el o los productos o entregables que servirán de evidencia  " sqref="G10" xr:uid="{1AC57910-777D-45A0-93DE-277D9762AAF3}"/>
    <dataValidation allowBlank="1" showInputMessage="1" showErrorMessage="1" promptTitle="Producto" prompt="Describa el resultado de lo que se espera alcanzar cuando se cumpla la meta" sqref="G16 G9" xr:uid="{556E2600-28CB-469D-952D-A5010DC22176}"/>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E23"/>
  <sheetViews>
    <sheetView tabSelected="1" zoomScale="80" zoomScaleNormal="80" workbookViewId="0">
      <pane xSplit="2" ySplit="6" topLeftCell="H7" activePane="bottomRight" state="frozen"/>
      <selection pane="topRight" activeCell="C1" sqref="C1"/>
      <selection pane="bottomLeft" activeCell="A7" sqref="A7"/>
      <selection pane="bottomRight" activeCell="AZ6" sqref="AZ1:BA1048576"/>
    </sheetView>
  </sheetViews>
  <sheetFormatPr baseColWidth="10" defaultColWidth="0" defaultRowHeight="9" x14ac:dyDescent="0.25"/>
  <cols>
    <col min="1" max="1" width="14.42578125" style="266" customWidth="1"/>
    <col min="2" max="2" width="31.7109375" style="266" customWidth="1"/>
    <col min="3" max="3" width="29.42578125" style="266" customWidth="1"/>
    <col min="4" max="4" width="17" style="266" customWidth="1"/>
    <col min="5" max="5" width="19.28515625" style="266" customWidth="1"/>
    <col min="6" max="6" width="61.140625" style="266" customWidth="1"/>
    <col min="7" max="7" width="74.28515625" style="266" customWidth="1"/>
    <col min="8" max="8" width="5.28515625" style="266" customWidth="1"/>
    <col min="9" max="9" width="6.42578125" style="266" customWidth="1"/>
    <col min="10" max="10" width="8.42578125" style="266" customWidth="1"/>
    <col min="11" max="19" width="5.7109375" style="266" bestFit="1" customWidth="1"/>
    <col min="20" max="20" width="5.7109375" style="266" customWidth="1"/>
    <col min="21" max="22" width="5.7109375" style="266" bestFit="1" customWidth="1"/>
    <col min="23" max="23" width="6" style="266" bestFit="1" customWidth="1"/>
    <col min="24" max="24" width="5.7109375" style="266" bestFit="1" customWidth="1"/>
    <col min="25" max="25" width="6" style="266" bestFit="1" customWidth="1"/>
    <col min="26" max="26" width="5.42578125" style="266" hidden="1" customWidth="1"/>
    <col min="27" max="27" width="4.5703125" style="266" hidden="1" customWidth="1"/>
    <col min="28" max="28" width="6" style="266" hidden="1" customWidth="1"/>
    <col min="29" max="29" width="4.5703125" style="266" hidden="1" customWidth="1"/>
    <col min="30" max="30" width="6" style="266" hidden="1" customWidth="1"/>
    <col min="31" max="31" width="4.5703125" style="266" hidden="1" customWidth="1"/>
    <col min="32" max="32" width="6" style="266" hidden="1" customWidth="1"/>
    <col min="33" max="33" width="4.5703125" style="266" hidden="1" customWidth="1"/>
    <col min="34" max="34" width="6" style="266" hidden="1" customWidth="1"/>
    <col min="35" max="35" width="4.5703125" style="266" hidden="1" customWidth="1"/>
    <col min="36" max="36" width="6" style="266" hidden="1" customWidth="1"/>
    <col min="37" max="37" width="4.5703125" style="266" hidden="1" customWidth="1"/>
    <col min="38" max="38" width="6" style="266" hidden="1" customWidth="1"/>
    <col min="39" max="39" width="4.5703125" style="266" hidden="1" customWidth="1"/>
    <col min="40" max="40" width="6" style="266" hidden="1" customWidth="1"/>
    <col min="41" max="41" width="4.5703125" style="266" hidden="1" customWidth="1"/>
    <col min="42" max="42" width="6.5703125" style="266" hidden="1" customWidth="1"/>
    <col min="43" max="43" width="6.140625" style="266" hidden="1" customWidth="1"/>
    <col min="44" max="44" width="6.5703125" style="266" hidden="1" customWidth="1"/>
    <col min="45" max="45" width="5.42578125" style="266" hidden="1" customWidth="1"/>
    <col min="46" max="46" width="6.5703125" style="266" hidden="1" customWidth="1"/>
    <col min="47" max="47" width="5.42578125" style="266" hidden="1" customWidth="1"/>
    <col min="48" max="48" width="7.42578125" style="266" bestFit="1" customWidth="1"/>
    <col min="49" max="49" width="8" style="266" customWidth="1"/>
    <col min="50" max="50" width="9.140625" style="266" bestFit="1" customWidth="1"/>
    <col min="51" max="51" width="10" style="266" bestFit="1" customWidth="1"/>
    <col min="52" max="53" width="9.42578125" style="266" hidden="1" customWidth="1"/>
    <col min="54" max="54" width="17.7109375" style="266" bestFit="1" customWidth="1"/>
    <col min="55" max="55" width="78" style="266" customWidth="1"/>
    <col min="56" max="56" width="31.5703125" style="266" customWidth="1"/>
    <col min="57" max="57" width="0" style="266" hidden="1" customWidth="1"/>
    <col min="58" max="16384" width="22.42578125" style="266" hidden="1"/>
  </cols>
  <sheetData>
    <row r="1" spans="1:57" ht="21" customHeight="1" x14ac:dyDescent="0.25">
      <c r="A1" s="364"/>
      <c r="B1" s="365"/>
      <c r="C1" s="370" t="s">
        <v>130</v>
      </c>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2"/>
      <c r="BD1" s="264" t="s">
        <v>199</v>
      </c>
      <c r="BE1" s="265"/>
    </row>
    <row r="2" spans="1:57" ht="16.5" customHeight="1" x14ac:dyDescent="0.25">
      <c r="A2" s="366"/>
      <c r="B2" s="367"/>
      <c r="C2" s="370"/>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c r="BC2" s="372"/>
      <c r="BD2" s="267" t="s">
        <v>200</v>
      </c>
      <c r="BE2" s="6"/>
    </row>
    <row r="3" spans="1:57" ht="14.25" customHeight="1" thickBot="1" x14ac:dyDescent="0.3">
      <c r="A3" s="368"/>
      <c r="B3" s="369"/>
      <c r="C3" s="370"/>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2"/>
      <c r="BD3" s="267" t="s">
        <v>201</v>
      </c>
      <c r="BE3" s="6"/>
    </row>
    <row r="4" spans="1:57" s="268" customFormat="1" ht="22.5" customHeight="1" x14ac:dyDescent="0.25">
      <c r="A4" s="423" t="s">
        <v>51</v>
      </c>
      <c r="B4" s="425" t="s">
        <v>17</v>
      </c>
      <c r="C4" s="425" t="s">
        <v>18</v>
      </c>
      <c r="D4" s="425" t="s">
        <v>61</v>
      </c>
      <c r="E4" s="425" t="s">
        <v>16</v>
      </c>
      <c r="F4" s="425" t="s">
        <v>15</v>
      </c>
      <c r="G4" s="425" t="s">
        <v>14</v>
      </c>
      <c r="H4" s="430" t="s">
        <v>155</v>
      </c>
      <c r="I4" s="431"/>
      <c r="J4" s="456" t="s">
        <v>147</v>
      </c>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8"/>
      <c r="AV4" s="445">
        <v>2021</v>
      </c>
      <c r="AW4" s="447"/>
      <c r="AX4" s="445" t="s">
        <v>9</v>
      </c>
      <c r="AY4" s="446"/>
      <c r="AZ4" s="446"/>
      <c r="BA4" s="447"/>
      <c r="BB4" s="451" t="s">
        <v>8</v>
      </c>
      <c r="BC4" s="442" t="s">
        <v>134</v>
      </c>
      <c r="BD4" s="442" t="s">
        <v>140</v>
      </c>
    </row>
    <row r="5" spans="1:57" s="268" customFormat="1" ht="13.5" x14ac:dyDescent="0.25">
      <c r="A5" s="424"/>
      <c r="B5" s="426"/>
      <c r="C5" s="426"/>
      <c r="D5" s="426"/>
      <c r="E5" s="426"/>
      <c r="F5" s="426"/>
      <c r="G5" s="426"/>
      <c r="H5" s="432"/>
      <c r="I5" s="433"/>
      <c r="J5" s="422" t="s">
        <v>110</v>
      </c>
      <c r="K5" s="422"/>
      <c r="L5" s="422" t="s">
        <v>111</v>
      </c>
      <c r="M5" s="422"/>
      <c r="N5" s="422" t="s">
        <v>112</v>
      </c>
      <c r="O5" s="422"/>
      <c r="P5" s="429" t="s">
        <v>13</v>
      </c>
      <c r="Q5" s="429"/>
      <c r="R5" s="422" t="s">
        <v>113</v>
      </c>
      <c r="S5" s="422"/>
      <c r="T5" s="422" t="s">
        <v>114</v>
      </c>
      <c r="U5" s="422"/>
      <c r="V5" s="422" t="s">
        <v>115</v>
      </c>
      <c r="W5" s="422"/>
      <c r="X5" s="429" t="s">
        <v>12</v>
      </c>
      <c r="Y5" s="429"/>
      <c r="Z5" s="422" t="s">
        <v>116</v>
      </c>
      <c r="AA5" s="422"/>
      <c r="AB5" s="422" t="s">
        <v>117</v>
      </c>
      <c r="AC5" s="422"/>
      <c r="AD5" s="422" t="s">
        <v>118</v>
      </c>
      <c r="AE5" s="422"/>
      <c r="AF5" s="429" t="s">
        <v>11</v>
      </c>
      <c r="AG5" s="429"/>
      <c r="AH5" s="422" t="s">
        <v>119</v>
      </c>
      <c r="AI5" s="422"/>
      <c r="AJ5" s="422" t="s">
        <v>120</v>
      </c>
      <c r="AK5" s="422"/>
      <c r="AL5" s="422" t="s">
        <v>121</v>
      </c>
      <c r="AM5" s="422"/>
      <c r="AN5" s="454" t="s">
        <v>10</v>
      </c>
      <c r="AO5" s="455"/>
      <c r="AP5" s="427">
        <v>2022</v>
      </c>
      <c r="AQ5" s="428"/>
      <c r="AR5" s="427">
        <v>2023</v>
      </c>
      <c r="AS5" s="428"/>
      <c r="AT5" s="427">
        <v>2024</v>
      </c>
      <c r="AU5" s="428"/>
      <c r="AV5" s="448"/>
      <c r="AW5" s="450"/>
      <c r="AX5" s="448"/>
      <c r="AY5" s="449"/>
      <c r="AZ5" s="449"/>
      <c r="BA5" s="450"/>
      <c r="BB5" s="452"/>
      <c r="BC5" s="443"/>
      <c r="BD5" s="443"/>
    </row>
    <row r="6" spans="1:57" s="175" customFormat="1" ht="12.75" x14ac:dyDescent="0.25">
      <c r="A6" s="424"/>
      <c r="B6" s="426"/>
      <c r="C6" s="426"/>
      <c r="D6" s="426"/>
      <c r="E6" s="426"/>
      <c r="F6" s="426"/>
      <c r="G6" s="426"/>
      <c r="H6" s="228" t="s">
        <v>7</v>
      </c>
      <c r="I6" s="228" t="s">
        <v>6</v>
      </c>
      <c r="J6" s="226" t="s">
        <v>7</v>
      </c>
      <c r="K6" s="226" t="s">
        <v>6</v>
      </c>
      <c r="L6" s="226" t="s">
        <v>7</v>
      </c>
      <c r="M6" s="226" t="s">
        <v>6</v>
      </c>
      <c r="N6" s="226" t="s">
        <v>7</v>
      </c>
      <c r="O6" s="226" t="s">
        <v>6</v>
      </c>
      <c r="P6" s="228" t="s">
        <v>7</v>
      </c>
      <c r="Q6" s="228" t="s">
        <v>6</v>
      </c>
      <c r="R6" s="226" t="s">
        <v>7</v>
      </c>
      <c r="S6" s="226" t="s">
        <v>6</v>
      </c>
      <c r="T6" s="226" t="s">
        <v>7</v>
      </c>
      <c r="U6" s="226" t="s">
        <v>6</v>
      </c>
      <c r="V6" s="226" t="s">
        <v>7</v>
      </c>
      <c r="W6" s="226" t="s">
        <v>6</v>
      </c>
      <c r="X6" s="228" t="s">
        <v>7</v>
      </c>
      <c r="Y6" s="228" t="s">
        <v>6</v>
      </c>
      <c r="Z6" s="226" t="s">
        <v>7</v>
      </c>
      <c r="AA6" s="226" t="s">
        <v>6</v>
      </c>
      <c r="AB6" s="226" t="s">
        <v>7</v>
      </c>
      <c r="AC6" s="226" t="s">
        <v>6</v>
      </c>
      <c r="AD6" s="226" t="s">
        <v>7</v>
      </c>
      <c r="AE6" s="226" t="s">
        <v>6</v>
      </c>
      <c r="AF6" s="228" t="s">
        <v>7</v>
      </c>
      <c r="AG6" s="228" t="s">
        <v>6</v>
      </c>
      <c r="AH6" s="226" t="s">
        <v>7</v>
      </c>
      <c r="AI6" s="226" t="s">
        <v>6</v>
      </c>
      <c r="AJ6" s="226" t="s">
        <v>7</v>
      </c>
      <c r="AK6" s="226" t="s">
        <v>6</v>
      </c>
      <c r="AL6" s="226" t="s">
        <v>7</v>
      </c>
      <c r="AM6" s="226" t="s">
        <v>6</v>
      </c>
      <c r="AN6" s="228" t="s">
        <v>7</v>
      </c>
      <c r="AO6" s="228" t="s">
        <v>6</v>
      </c>
      <c r="AP6" s="227" t="s">
        <v>7</v>
      </c>
      <c r="AQ6" s="227" t="s">
        <v>6</v>
      </c>
      <c r="AR6" s="227" t="s">
        <v>7</v>
      </c>
      <c r="AS6" s="227" t="s">
        <v>6</v>
      </c>
      <c r="AT6" s="227" t="s">
        <v>7</v>
      </c>
      <c r="AU6" s="227" t="s">
        <v>6</v>
      </c>
      <c r="AV6" s="231" t="s">
        <v>7</v>
      </c>
      <c r="AW6" s="231" t="s">
        <v>6</v>
      </c>
      <c r="AX6" s="231" t="s">
        <v>5</v>
      </c>
      <c r="AY6" s="231" t="s">
        <v>4</v>
      </c>
      <c r="AZ6" s="231" t="s">
        <v>3</v>
      </c>
      <c r="BA6" s="231" t="s">
        <v>2</v>
      </c>
      <c r="BB6" s="453"/>
      <c r="BC6" s="444"/>
      <c r="BD6" s="444"/>
    </row>
    <row r="7" spans="1:57" s="268" customFormat="1" ht="243" x14ac:dyDescent="0.25">
      <c r="A7" s="269" t="s">
        <v>45</v>
      </c>
      <c r="B7" s="270" t="s">
        <v>19</v>
      </c>
      <c r="C7" s="271" t="s">
        <v>20</v>
      </c>
      <c r="D7" s="272">
        <v>0.5</v>
      </c>
      <c r="E7" s="271" t="s">
        <v>214</v>
      </c>
      <c r="F7" s="273" t="s">
        <v>44</v>
      </c>
      <c r="G7" s="273" t="s">
        <v>135</v>
      </c>
      <c r="H7" s="207">
        <v>100</v>
      </c>
      <c r="I7" s="207">
        <v>100</v>
      </c>
      <c r="J7" s="220">
        <v>0.08</v>
      </c>
      <c r="K7" s="220">
        <v>0.08</v>
      </c>
      <c r="L7" s="220">
        <v>0.08</v>
      </c>
      <c r="M7" s="220">
        <v>0.08</v>
      </c>
      <c r="N7" s="220">
        <v>0.08</v>
      </c>
      <c r="O7" s="220">
        <v>0.08</v>
      </c>
      <c r="P7" s="221">
        <f t="shared" ref="P7:Q9" si="0">SUM(J7,L7,N7)</f>
        <v>0.24</v>
      </c>
      <c r="Q7" s="221">
        <f t="shared" si="0"/>
        <v>0.24</v>
      </c>
      <c r="R7" s="220">
        <v>0.09</v>
      </c>
      <c r="S7" s="220">
        <v>0.09</v>
      </c>
      <c r="T7" s="220">
        <v>0.1</v>
      </c>
      <c r="U7" s="220">
        <v>0.1</v>
      </c>
      <c r="V7" s="220">
        <v>0.09</v>
      </c>
      <c r="W7" s="220">
        <v>0.09</v>
      </c>
      <c r="X7" s="221">
        <f t="shared" ref="X7:Y10" si="1">SUM(R7,T7,V7)</f>
        <v>0.28000000000000003</v>
      </c>
      <c r="Y7" s="221">
        <f t="shared" si="1"/>
        <v>0.28000000000000003</v>
      </c>
      <c r="Z7" s="220">
        <v>0.08</v>
      </c>
      <c r="AA7" s="205"/>
      <c r="AB7" s="220">
        <v>0.08</v>
      </c>
      <c r="AC7" s="205"/>
      <c r="AD7" s="220">
        <v>0.08</v>
      </c>
      <c r="AE7" s="206"/>
      <c r="AF7" s="221">
        <f t="shared" ref="AF7" si="2">SUM(Z7,AB7,AD7)</f>
        <v>0.24</v>
      </c>
      <c r="AG7" s="221">
        <f t="shared" ref="AG7" si="3">SUM(AA7,AC7,AE7)</f>
        <v>0</v>
      </c>
      <c r="AH7" s="220">
        <v>0.08</v>
      </c>
      <c r="AI7" s="205"/>
      <c r="AJ7" s="220">
        <v>0.08</v>
      </c>
      <c r="AK7" s="205"/>
      <c r="AL7" s="220">
        <v>0.08</v>
      </c>
      <c r="AM7" s="206"/>
      <c r="AN7" s="221">
        <f t="shared" ref="AN7" si="4">SUM(AH7,AJ7,AL7)</f>
        <v>0.24</v>
      </c>
      <c r="AO7" s="221">
        <f t="shared" ref="AO7" si="5">SUM(AI7,AK7,AM7)</f>
        <v>0</v>
      </c>
      <c r="AP7" s="219">
        <v>1</v>
      </c>
      <c r="AQ7" s="190"/>
      <c r="AR7" s="219">
        <v>1</v>
      </c>
      <c r="AS7" s="190"/>
      <c r="AT7" s="219">
        <v>1</v>
      </c>
      <c r="AU7" s="190"/>
      <c r="AV7" s="232">
        <f>SUM(P7,X7,AF7,AN7)</f>
        <v>1</v>
      </c>
      <c r="AW7" s="232">
        <f>SUM(Q7,Y7,AG7,AO7)</f>
        <v>0.52</v>
      </c>
      <c r="AX7" s="233">
        <f t="shared" ref="AX7:AX23" si="6">IFERROR(Q7/P7,"")</f>
        <v>1</v>
      </c>
      <c r="AY7" s="233">
        <f>IFERROR((Q7+Y7)/(P7+X7),"")</f>
        <v>1</v>
      </c>
      <c r="AZ7" s="233">
        <f>IFERROR((Q7+Y7+AG7)/(P7+X7+AF7),"")</f>
        <v>0.68421052631578949</v>
      </c>
      <c r="BA7" s="233">
        <f>IFERROR((Q7+Y7+AG7+AO7)/(P7+X7+AF7+AN7),"")</f>
        <v>0.52</v>
      </c>
      <c r="BB7" s="224">
        <f>IFERROR(AW7/AV7,"")</f>
        <v>0.52</v>
      </c>
      <c r="BC7" s="292" t="s">
        <v>231</v>
      </c>
      <c r="BD7" s="179">
        <f>AVERAGE(BB7:BB7)</f>
        <v>0.52</v>
      </c>
    </row>
    <row r="8" spans="1:57" s="268" customFormat="1" ht="297" x14ac:dyDescent="0.25">
      <c r="A8" s="410" t="s">
        <v>46</v>
      </c>
      <c r="B8" s="415" t="s">
        <v>21</v>
      </c>
      <c r="C8" s="415" t="s">
        <v>22</v>
      </c>
      <c r="D8" s="274">
        <v>0.5</v>
      </c>
      <c r="E8" s="275" t="s">
        <v>213</v>
      </c>
      <c r="F8" s="180" t="s">
        <v>52</v>
      </c>
      <c r="G8" s="180" t="s">
        <v>52</v>
      </c>
      <c r="H8" s="204">
        <v>100</v>
      </c>
      <c r="I8" s="204">
        <v>100</v>
      </c>
      <c r="J8" s="191">
        <v>0</v>
      </c>
      <c r="K8" s="191">
        <v>0</v>
      </c>
      <c r="L8" s="191">
        <v>0</v>
      </c>
      <c r="M8" s="191">
        <v>0</v>
      </c>
      <c r="N8" s="191">
        <v>0</v>
      </c>
      <c r="O8" s="191">
        <v>0</v>
      </c>
      <c r="P8" s="201">
        <f t="shared" si="0"/>
        <v>0</v>
      </c>
      <c r="Q8" s="201">
        <f t="shared" si="0"/>
        <v>0</v>
      </c>
      <c r="R8" s="191">
        <v>0</v>
      </c>
      <c r="S8" s="191">
        <v>0</v>
      </c>
      <c r="T8" s="222">
        <v>0.125</v>
      </c>
      <c r="U8" s="191">
        <v>0</v>
      </c>
      <c r="V8" s="222">
        <v>0.125</v>
      </c>
      <c r="W8" s="191">
        <v>0</v>
      </c>
      <c r="X8" s="221">
        <f>SUM(R8,T8,V8)</f>
        <v>0.25</v>
      </c>
      <c r="Y8" s="201">
        <f t="shared" si="1"/>
        <v>0</v>
      </c>
      <c r="Z8" s="222">
        <f>12.5/100</f>
        <v>0.125</v>
      </c>
      <c r="AA8" s="191"/>
      <c r="AB8" s="222">
        <f>12.5/100</f>
        <v>0.125</v>
      </c>
      <c r="AC8" s="191"/>
      <c r="AD8" s="222">
        <f>12.5/100</f>
        <v>0.125</v>
      </c>
      <c r="AE8" s="191"/>
      <c r="AF8" s="221">
        <f t="shared" ref="AF8:AG10" si="7">SUM(Z8,AB8,AD8)</f>
        <v>0.375</v>
      </c>
      <c r="AG8" s="201">
        <f t="shared" si="7"/>
        <v>0</v>
      </c>
      <c r="AH8" s="222">
        <f>12.5/100</f>
        <v>0.125</v>
      </c>
      <c r="AI8" s="191"/>
      <c r="AJ8" s="222">
        <f>12.5/100</f>
        <v>0.125</v>
      </c>
      <c r="AK8" s="191"/>
      <c r="AL8" s="222">
        <f>12.5/100</f>
        <v>0.125</v>
      </c>
      <c r="AM8" s="191"/>
      <c r="AN8" s="221">
        <f t="shared" ref="AN8:AO10" si="8">SUM(AH8,AJ8,AL8)</f>
        <v>0.375</v>
      </c>
      <c r="AO8" s="221">
        <f t="shared" si="8"/>
        <v>0</v>
      </c>
      <c r="AP8" s="202">
        <v>100</v>
      </c>
      <c r="AQ8" s="202"/>
      <c r="AR8" s="202">
        <v>100</v>
      </c>
      <c r="AS8" s="202"/>
      <c r="AT8" s="202">
        <v>100</v>
      </c>
      <c r="AU8" s="202"/>
      <c r="AV8" s="232">
        <f>SUM(P8,X8,AF8,AN8)</f>
        <v>1</v>
      </c>
      <c r="AW8" s="234">
        <f t="shared" ref="AW8:AW23" si="9">SUM(Q8,Y8,AG8,AO8)</f>
        <v>0</v>
      </c>
      <c r="AX8" s="233" t="str">
        <f t="shared" si="6"/>
        <v/>
      </c>
      <c r="AY8" s="233">
        <f>IFERROR((Q8+Y8)/(P8+X8),"")</f>
        <v>0</v>
      </c>
      <c r="AZ8" s="233">
        <f t="shared" ref="AZ8:AZ23" si="10">IFERROR((Q8+Y8+AG8)/(P8+X8+AF8),"")</f>
        <v>0</v>
      </c>
      <c r="BA8" s="233">
        <f t="shared" ref="BA8:BA23" si="11">IFERROR((Q8+Y8+AG8+AO8)/(P8+X8+AF8+AN8),"")</f>
        <v>0</v>
      </c>
      <c r="BB8" s="224">
        <f t="shared" ref="BB8:BB23" si="12">IFERROR(AW8/AV8,"")</f>
        <v>0</v>
      </c>
      <c r="BC8" s="292" t="s">
        <v>209</v>
      </c>
      <c r="BD8" s="437">
        <f>AVERAGE(BB8:BB13)</f>
        <v>0.41666666666666657</v>
      </c>
    </row>
    <row r="9" spans="1:57" s="268" customFormat="1" ht="337.5" x14ac:dyDescent="0.25">
      <c r="A9" s="410"/>
      <c r="B9" s="416"/>
      <c r="C9" s="417"/>
      <c r="D9" s="274">
        <v>0.5</v>
      </c>
      <c r="E9" s="275" t="s">
        <v>224</v>
      </c>
      <c r="F9" s="180" t="s">
        <v>52</v>
      </c>
      <c r="G9" s="180" t="s">
        <v>53</v>
      </c>
      <c r="H9" s="204">
        <v>100</v>
      </c>
      <c r="I9" s="204">
        <v>100</v>
      </c>
      <c r="J9" s="190">
        <v>0</v>
      </c>
      <c r="K9" s="190">
        <v>0</v>
      </c>
      <c r="L9" s="190">
        <v>0</v>
      </c>
      <c r="M9" s="190">
        <v>0</v>
      </c>
      <c r="N9" s="219">
        <f>5/100</f>
        <v>0.05</v>
      </c>
      <c r="O9" s="219">
        <v>0</v>
      </c>
      <c r="P9" s="221">
        <f>SUM(J9,L9,N9)</f>
        <v>0.05</v>
      </c>
      <c r="Q9" s="221">
        <f t="shared" si="0"/>
        <v>0</v>
      </c>
      <c r="R9" s="219">
        <f>5/100</f>
        <v>0.05</v>
      </c>
      <c r="S9" s="219">
        <f>5/100</f>
        <v>0.05</v>
      </c>
      <c r="T9" s="219">
        <f>10/100</f>
        <v>0.1</v>
      </c>
      <c r="U9" s="219">
        <f t="shared" ref="U9:W9" si="13">10/100</f>
        <v>0.1</v>
      </c>
      <c r="V9" s="219">
        <f t="shared" si="13"/>
        <v>0.1</v>
      </c>
      <c r="W9" s="219">
        <f t="shared" si="13"/>
        <v>0.1</v>
      </c>
      <c r="X9" s="221">
        <f t="shared" si="1"/>
        <v>0.25</v>
      </c>
      <c r="Y9" s="221">
        <f t="shared" si="1"/>
        <v>0.25</v>
      </c>
      <c r="Z9" s="219">
        <f>10/100</f>
        <v>0.1</v>
      </c>
      <c r="AA9" s="190"/>
      <c r="AB9" s="219">
        <f>10/100</f>
        <v>0.1</v>
      </c>
      <c r="AC9" s="190"/>
      <c r="AD9" s="219">
        <f>10/100</f>
        <v>0.1</v>
      </c>
      <c r="AE9" s="190"/>
      <c r="AF9" s="221">
        <f t="shared" si="7"/>
        <v>0.30000000000000004</v>
      </c>
      <c r="AG9" s="221">
        <f t="shared" si="7"/>
        <v>0</v>
      </c>
      <c r="AH9" s="219">
        <f>10/100</f>
        <v>0.1</v>
      </c>
      <c r="AI9" s="190"/>
      <c r="AJ9" s="219">
        <f>20/100</f>
        <v>0.2</v>
      </c>
      <c r="AK9" s="190"/>
      <c r="AL9" s="219">
        <f>10/100</f>
        <v>0.1</v>
      </c>
      <c r="AM9" s="190"/>
      <c r="AN9" s="221">
        <f t="shared" si="8"/>
        <v>0.4</v>
      </c>
      <c r="AO9" s="221">
        <f t="shared" si="8"/>
        <v>0</v>
      </c>
      <c r="AP9" s="159">
        <v>100</v>
      </c>
      <c r="AQ9" s="159"/>
      <c r="AR9" s="159">
        <v>100</v>
      </c>
      <c r="AS9" s="159"/>
      <c r="AT9" s="159">
        <v>100</v>
      </c>
      <c r="AU9" s="159"/>
      <c r="AV9" s="232">
        <f t="shared" ref="AV9:AW23" si="14">SUM(P9,X9,AF9,AN9)</f>
        <v>1</v>
      </c>
      <c r="AW9" s="232">
        <f t="shared" si="9"/>
        <v>0.25</v>
      </c>
      <c r="AX9" s="233">
        <f t="shared" si="6"/>
        <v>0</v>
      </c>
      <c r="AY9" s="233">
        <f t="shared" ref="AY9:AY23" si="15">IFERROR((Q9+Y9)/(P9+X9),"")</f>
        <v>0.83333333333333337</v>
      </c>
      <c r="AZ9" s="233">
        <f t="shared" si="10"/>
        <v>0.41666666666666663</v>
      </c>
      <c r="BA9" s="233">
        <f t="shared" si="11"/>
        <v>0.25</v>
      </c>
      <c r="BB9" s="224">
        <f t="shared" si="12"/>
        <v>0.25</v>
      </c>
      <c r="BC9" s="292" t="s">
        <v>187</v>
      </c>
      <c r="BD9" s="438"/>
    </row>
    <row r="10" spans="1:57" s="268" customFormat="1" ht="123.75" customHeight="1" x14ac:dyDescent="0.25">
      <c r="A10" s="410"/>
      <c r="B10" s="416"/>
      <c r="C10" s="276" t="s">
        <v>23</v>
      </c>
      <c r="D10" s="274">
        <v>1</v>
      </c>
      <c r="E10" s="275" t="s">
        <v>212</v>
      </c>
      <c r="F10" s="180" t="s">
        <v>54</v>
      </c>
      <c r="G10" s="180" t="s">
        <v>55</v>
      </c>
      <c r="H10" s="198">
        <v>0</v>
      </c>
      <c r="I10" s="198">
        <v>0</v>
      </c>
      <c r="J10" s="191">
        <v>0</v>
      </c>
      <c r="K10" s="191">
        <v>0</v>
      </c>
      <c r="L10" s="191">
        <v>0</v>
      </c>
      <c r="M10" s="191">
        <v>0</v>
      </c>
      <c r="N10" s="191">
        <v>0</v>
      </c>
      <c r="O10" s="191">
        <v>0</v>
      </c>
      <c r="P10" s="200">
        <f t="shared" ref="P10:P23" si="16">SUM(J10,L10,N10)</f>
        <v>0</v>
      </c>
      <c r="Q10" s="200">
        <f t="shared" ref="Q10:Q23" si="17">SUM(K10,M10,O10)</f>
        <v>0</v>
      </c>
      <c r="R10" s="191">
        <v>0</v>
      </c>
      <c r="S10" s="191">
        <v>0</v>
      </c>
      <c r="T10" s="219">
        <f>10/100</f>
        <v>0.1</v>
      </c>
      <c r="U10" s="219">
        <f>10/100</f>
        <v>0.1</v>
      </c>
      <c r="V10" s="219">
        <f>10/100</f>
        <v>0.1</v>
      </c>
      <c r="W10" s="219">
        <f>10/100</f>
        <v>0.1</v>
      </c>
      <c r="X10" s="221">
        <f>SUM(R10,T10,V10)</f>
        <v>0.2</v>
      </c>
      <c r="Y10" s="221">
        <f t="shared" si="1"/>
        <v>0.2</v>
      </c>
      <c r="Z10" s="219">
        <f>20/100</f>
        <v>0.2</v>
      </c>
      <c r="AA10" s="191"/>
      <c r="AB10" s="219">
        <f>20/100</f>
        <v>0.2</v>
      </c>
      <c r="AC10" s="191"/>
      <c r="AD10" s="219">
        <f>20/100</f>
        <v>0.2</v>
      </c>
      <c r="AE10" s="191"/>
      <c r="AF10" s="221">
        <f t="shared" si="7"/>
        <v>0.60000000000000009</v>
      </c>
      <c r="AG10" s="221">
        <f t="shared" si="7"/>
        <v>0</v>
      </c>
      <c r="AH10" s="219">
        <f>20/100</f>
        <v>0.2</v>
      </c>
      <c r="AI10" s="191"/>
      <c r="AJ10" s="219">
        <v>0</v>
      </c>
      <c r="AK10" s="191"/>
      <c r="AL10" s="219">
        <v>0</v>
      </c>
      <c r="AM10" s="191"/>
      <c r="AN10" s="221">
        <f t="shared" si="8"/>
        <v>0.2</v>
      </c>
      <c r="AO10" s="221">
        <f t="shared" si="8"/>
        <v>0</v>
      </c>
      <c r="AP10" s="202">
        <v>100</v>
      </c>
      <c r="AQ10" s="202"/>
      <c r="AR10" s="202">
        <v>100</v>
      </c>
      <c r="AS10" s="202"/>
      <c r="AT10" s="202">
        <v>100</v>
      </c>
      <c r="AU10" s="202"/>
      <c r="AV10" s="232">
        <f t="shared" si="14"/>
        <v>1</v>
      </c>
      <c r="AW10" s="232">
        <f>SUM(Q10,Y10,AG10,AO10)</f>
        <v>0.2</v>
      </c>
      <c r="AX10" s="233" t="str">
        <f t="shared" si="6"/>
        <v/>
      </c>
      <c r="AY10" s="233">
        <f t="shared" si="15"/>
        <v>1</v>
      </c>
      <c r="AZ10" s="233">
        <f t="shared" si="10"/>
        <v>0.25</v>
      </c>
      <c r="BA10" s="233">
        <f t="shared" si="11"/>
        <v>0.2</v>
      </c>
      <c r="BB10" s="224">
        <f t="shared" si="12"/>
        <v>0.2</v>
      </c>
      <c r="BC10" s="292" t="s">
        <v>188</v>
      </c>
      <c r="BD10" s="438"/>
    </row>
    <row r="11" spans="1:57" s="268" customFormat="1" ht="391.5" x14ac:dyDescent="0.25">
      <c r="A11" s="410"/>
      <c r="B11" s="416"/>
      <c r="C11" s="415" t="s">
        <v>66</v>
      </c>
      <c r="D11" s="274">
        <v>0.3</v>
      </c>
      <c r="E11" s="275" t="s">
        <v>225</v>
      </c>
      <c r="F11" s="180" t="s">
        <v>56</v>
      </c>
      <c r="G11" s="180" t="s">
        <v>83</v>
      </c>
      <c r="H11" s="198">
        <v>0</v>
      </c>
      <c r="I11" s="198">
        <v>0</v>
      </c>
      <c r="J11" s="202">
        <v>5</v>
      </c>
      <c r="K11" s="202">
        <v>5</v>
      </c>
      <c r="L11" s="202">
        <v>30</v>
      </c>
      <c r="M11" s="202">
        <v>5</v>
      </c>
      <c r="N11" s="202">
        <v>0</v>
      </c>
      <c r="O11" s="202">
        <v>5</v>
      </c>
      <c r="P11" s="203">
        <f>SUM(J11,L11,N11)</f>
        <v>35</v>
      </c>
      <c r="Q11" s="203">
        <f>SUM(K11,M11,O11)</f>
        <v>15</v>
      </c>
      <c r="R11" s="202">
        <v>10</v>
      </c>
      <c r="S11" s="202">
        <v>10</v>
      </c>
      <c r="T11" s="202">
        <v>5</v>
      </c>
      <c r="U11" s="202">
        <v>25</v>
      </c>
      <c r="V11" s="202">
        <v>5</v>
      </c>
      <c r="W11" s="202">
        <v>20</v>
      </c>
      <c r="X11" s="192">
        <f>SUM(R11,T11,V11)</f>
        <v>20</v>
      </c>
      <c r="Y11" s="192">
        <f>SUM(S11,U11,W11)</f>
        <v>55</v>
      </c>
      <c r="Z11" s="202">
        <v>5</v>
      </c>
      <c r="AA11" s="202">
        <v>0</v>
      </c>
      <c r="AB11" s="202">
        <v>10</v>
      </c>
      <c r="AC11" s="202">
        <v>0</v>
      </c>
      <c r="AD11" s="202">
        <v>10</v>
      </c>
      <c r="AE11" s="202">
        <v>0</v>
      </c>
      <c r="AF11" s="192">
        <f>SUM(Z11,AB11,AD11)</f>
        <v>25</v>
      </c>
      <c r="AG11" s="192">
        <f>SUM(AA11,AC11,AE11)</f>
        <v>0</v>
      </c>
      <c r="AH11" s="202">
        <v>10</v>
      </c>
      <c r="AI11" s="202">
        <v>0</v>
      </c>
      <c r="AJ11" s="202">
        <v>5</v>
      </c>
      <c r="AK11" s="202">
        <v>0</v>
      </c>
      <c r="AL11" s="202">
        <v>5</v>
      </c>
      <c r="AM11" s="202">
        <v>0</v>
      </c>
      <c r="AN11" s="203">
        <f>SUM(AH11,AJ11,AL11)</f>
        <v>20</v>
      </c>
      <c r="AO11" s="203">
        <f>SUM(AI11,AK11,AM11)</f>
        <v>0</v>
      </c>
      <c r="AP11" s="202">
        <v>100</v>
      </c>
      <c r="AQ11" s="202"/>
      <c r="AR11" s="202">
        <v>100</v>
      </c>
      <c r="AS11" s="202"/>
      <c r="AT11" s="202">
        <v>100</v>
      </c>
      <c r="AU11" s="202"/>
      <c r="AV11" s="235">
        <f t="shared" si="14"/>
        <v>100</v>
      </c>
      <c r="AW11" s="235">
        <f t="shared" si="14"/>
        <v>70</v>
      </c>
      <c r="AX11" s="233">
        <f t="shared" si="6"/>
        <v>0.42857142857142855</v>
      </c>
      <c r="AY11" s="233">
        <f t="shared" si="15"/>
        <v>1.2727272727272727</v>
      </c>
      <c r="AZ11" s="233">
        <f>IFERROR((Q11+Y11+AG11)/(P11+X11+AF11),"")</f>
        <v>0.875</v>
      </c>
      <c r="BA11" s="233">
        <f t="shared" si="11"/>
        <v>0.7</v>
      </c>
      <c r="BB11" s="224">
        <f t="shared" si="12"/>
        <v>0.7</v>
      </c>
      <c r="BC11" s="292" t="s">
        <v>202</v>
      </c>
      <c r="BD11" s="438"/>
    </row>
    <row r="12" spans="1:57" s="268" customFormat="1" ht="134.25" x14ac:dyDescent="0.25">
      <c r="A12" s="410"/>
      <c r="B12" s="416"/>
      <c r="C12" s="416"/>
      <c r="D12" s="274">
        <v>0.35</v>
      </c>
      <c r="E12" s="275" t="s">
        <v>211</v>
      </c>
      <c r="F12" s="180" t="s">
        <v>57</v>
      </c>
      <c r="G12" s="180" t="s">
        <v>58</v>
      </c>
      <c r="H12" s="204">
        <v>100</v>
      </c>
      <c r="I12" s="198">
        <v>0</v>
      </c>
      <c r="J12" s="190">
        <v>0</v>
      </c>
      <c r="K12" s="190">
        <v>0</v>
      </c>
      <c r="L12" s="190">
        <v>0</v>
      </c>
      <c r="M12" s="190">
        <v>0</v>
      </c>
      <c r="N12" s="190">
        <v>0</v>
      </c>
      <c r="O12" s="190">
        <v>0</v>
      </c>
      <c r="P12" s="199">
        <f t="shared" si="16"/>
        <v>0</v>
      </c>
      <c r="Q12" s="199">
        <f t="shared" si="17"/>
        <v>0</v>
      </c>
      <c r="R12" s="190">
        <v>0</v>
      </c>
      <c r="S12" s="190">
        <v>0</v>
      </c>
      <c r="T12" s="190">
        <v>0</v>
      </c>
      <c r="U12" s="190">
        <v>0</v>
      </c>
      <c r="V12" s="219">
        <v>1</v>
      </c>
      <c r="W12" s="219">
        <v>0.95</v>
      </c>
      <c r="X12" s="229">
        <f t="shared" ref="X12:X23" si="18">SUM(R12,T12,V12)</f>
        <v>1</v>
      </c>
      <c r="Y12" s="229">
        <f t="shared" ref="Y12:Y23" si="19">SUM(S12,U12,W12)</f>
        <v>0.95</v>
      </c>
      <c r="Z12" s="190">
        <v>0</v>
      </c>
      <c r="AA12" s="219"/>
      <c r="AB12" s="219">
        <v>0</v>
      </c>
      <c r="AC12" s="219"/>
      <c r="AD12" s="219">
        <v>0</v>
      </c>
      <c r="AE12" s="219"/>
      <c r="AF12" s="229">
        <f t="shared" ref="AF12:AF23" si="20">SUM(Z12,AB12,AD12)</f>
        <v>0</v>
      </c>
      <c r="AG12" s="229">
        <f t="shared" ref="AG12:AG23" si="21">SUM(AA12,AC12,AE12)</f>
        <v>0</v>
      </c>
      <c r="AH12" s="219">
        <v>0</v>
      </c>
      <c r="AI12" s="219"/>
      <c r="AJ12" s="219">
        <v>0</v>
      </c>
      <c r="AK12" s="219"/>
      <c r="AL12" s="219">
        <v>0</v>
      </c>
      <c r="AM12" s="219"/>
      <c r="AN12" s="229">
        <f t="shared" ref="AN12:AN23" si="22">SUM(AH12,AJ12,AL12)</f>
        <v>0</v>
      </c>
      <c r="AO12" s="229">
        <f t="shared" ref="AO12:AO23" si="23">SUM(AI12,AK12,AM12)</f>
        <v>0</v>
      </c>
      <c r="AP12" s="219">
        <f>100/100</f>
        <v>1</v>
      </c>
      <c r="AQ12" s="219"/>
      <c r="AR12" s="219">
        <f>100/100</f>
        <v>1</v>
      </c>
      <c r="AS12" s="219"/>
      <c r="AT12" s="219">
        <f>100/100</f>
        <v>1</v>
      </c>
      <c r="AU12" s="159"/>
      <c r="AV12" s="232">
        <f t="shared" si="14"/>
        <v>1</v>
      </c>
      <c r="AW12" s="232">
        <f t="shared" si="9"/>
        <v>0.95</v>
      </c>
      <c r="AX12" s="233" t="str">
        <f t="shared" si="6"/>
        <v/>
      </c>
      <c r="AY12" s="233">
        <f t="shared" si="15"/>
        <v>0.95</v>
      </c>
      <c r="AZ12" s="233">
        <f t="shared" si="10"/>
        <v>0.95</v>
      </c>
      <c r="BA12" s="233">
        <f t="shared" si="11"/>
        <v>0.95</v>
      </c>
      <c r="BB12" s="224">
        <f t="shared" si="12"/>
        <v>0.95</v>
      </c>
      <c r="BC12" s="292" t="s">
        <v>203</v>
      </c>
      <c r="BD12" s="438"/>
    </row>
    <row r="13" spans="1:57" s="268" customFormat="1" ht="94.5" x14ac:dyDescent="0.25">
      <c r="A13" s="410"/>
      <c r="B13" s="417"/>
      <c r="C13" s="417"/>
      <c r="D13" s="274">
        <v>0.35</v>
      </c>
      <c r="E13" s="275" t="s">
        <v>210</v>
      </c>
      <c r="F13" s="180" t="s">
        <v>59</v>
      </c>
      <c r="G13" s="180" t="s">
        <v>60</v>
      </c>
      <c r="H13" s="204">
        <v>0</v>
      </c>
      <c r="I13" s="204">
        <v>0</v>
      </c>
      <c r="J13" s="191">
        <v>0</v>
      </c>
      <c r="K13" s="191">
        <v>0</v>
      </c>
      <c r="L13" s="191">
        <v>0</v>
      </c>
      <c r="M13" s="191">
        <v>0</v>
      </c>
      <c r="N13" s="219">
        <f>10/100</f>
        <v>0.1</v>
      </c>
      <c r="O13" s="219">
        <f>10/100</f>
        <v>0.1</v>
      </c>
      <c r="P13" s="229">
        <f t="shared" si="16"/>
        <v>0.1</v>
      </c>
      <c r="Q13" s="229">
        <f t="shared" si="17"/>
        <v>0.1</v>
      </c>
      <c r="R13" s="219">
        <f t="shared" ref="R13:W13" si="24">10/100</f>
        <v>0.1</v>
      </c>
      <c r="S13" s="219">
        <f t="shared" si="24"/>
        <v>0.1</v>
      </c>
      <c r="T13" s="219">
        <f t="shared" si="24"/>
        <v>0.1</v>
      </c>
      <c r="U13" s="219">
        <f t="shared" si="24"/>
        <v>0.1</v>
      </c>
      <c r="V13" s="219">
        <f t="shared" si="24"/>
        <v>0.1</v>
      </c>
      <c r="W13" s="219">
        <f t="shared" si="24"/>
        <v>0.1</v>
      </c>
      <c r="X13" s="229">
        <f t="shared" si="18"/>
        <v>0.30000000000000004</v>
      </c>
      <c r="Y13" s="229">
        <f t="shared" si="19"/>
        <v>0.30000000000000004</v>
      </c>
      <c r="Z13" s="219">
        <f t="shared" ref="Z13" si="25">10/100</f>
        <v>0.1</v>
      </c>
      <c r="AA13" s="191"/>
      <c r="AB13" s="219">
        <f t="shared" ref="AB13" si="26">10/100</f>
        <v>0.1</v>
      </c>
      <c r="AC13" s="191"/>
      <c r="AD13" s="219">
        <f t="shared" ref="AD13" si="27">10/100</f>
        <v>0.1</v>
      </c>
      <c r="AE13" s="191"/>
      <c r="AF13" s="229">
        <f t="shared" si="20"/>
        <v>0.30000000000000004</v>
      </c>
      <c r="AG13" s="229">
        <f t="shared" si="21"/>
        <v>0</v>
      </c>
      <c r="AH13" s="219">
        <f t="shared" ref="AH13" si="28">10/100</f>
        <v>0.1</v>
      </c>
      <c r="AI13" s="191"/>
      <c r="AJ13" s="219">
        <f t="shared" ref="AJ13" si="29">10/100</f>
        <v>0.1</v>
      </c>
      <c r="AK13" s="191"/>
      <c r="AL13" s="219">
        <f t="shared" ref="AL13" si="30">10/100</f>
        <v>0.1</v>
      </c>
      <c r="AM13" s="191"/>
      <c r="AN13" s="229">
        <f t="shared" si="22"/>
        <v>0.30000000000000004</v>
      </c>
      <c r="AO13" s="229">
        <f t="shared" si="23"/>
        <v>0</v>
      </c>
      <c r="AP13" s="219">
        <f>100/100</f>
        <v>1</v>
      </c>
      <c r="AQ13" s="219"/>
      <c r="AR13" s="219">
        <f>100/100</f>
        <v>1</v>
      </c>
      <c r="AS13" s="219"/>
      <c r="AT13" s="219">
        <f>100/100</f>
        <v>1</v>
      </c>
      <c r="AU13" s="159"/>
      <c r="AV13" s="232">
        <f t="shared" si="14"/>
        <v>1</v>
      </c>
      <c r="AW13" s="232">
        <f t="shared" si="9"/>
        <v>0.4</v>
      </c>
      <c r="AX13" s="233">
        <f t="shared" si="6"/>
        <v>1</v>
      </c>
      <c r="AY13" s="233">
        <f t="shared" si="15"/>
        <v>1</v>
      </c>
      <c r="AZ13" s="233">
        <f t="shared" si="10"/>
        <v>0.5714285714285714</v>
      </c>
      <c r="BA13" s="233">
        <f t="shared" si="11"/>
        <v>0.4</v>
      </c>
      <c r="BB13" s="224">
        <f t="shared" si="12"/>
        <v>0.4</v>
      </c>
      <c r="BC13" s="292" t="s">
        <v>164</v>
      </c>
      <c r="BD13" s="439"/>
    </row>
    <row r="14" spans="1:57" s="268" customFormat="1" ht="54" x14ac:dyDescent="0.25">
      <c r="A14" s="414" t="s">
        <v>47</v>
      </c>
      <c r="B14" s="418" t="s">
        <v>21</v>
      </c>
      <c r="C14" s="277" t="s">
        <v>198</v>
      </c>
      <c r="D14" s="278">
        <v>1</v>
      </c>
      <c r="E14" s="279" t="s">
        <v>215</v>
      </c>
      <c r="F14" s="182" t="s">
        <v>62</v>
      </c>
      <c r="G14" s="182" t="s">
        <v>63</v>
      </c>
      <c r="H14" s="208">
        <v>0</v>
      </c>
      <c r="I14" s="208">
        <v>0</v>
      </c>
      <c r="J14" s="153">
        <v>0</v>
      </c>
      <c r="K14" s="153">
        <v>0</v>
      </c>
      <c r="L14" s="153">
        <v>0</v>
      </c>
      <c r="M14" s="153">
        <v>0</v>
      </c>
      <c r="N14" s="153">
        <v>1</v>
      </c>
      <c r="O14" s="153">
        <v>1</v>
      </c>
      <c r="P14" s="154">
        <f t="shared" si="16"/>
        <v>1</v>
      </c>
      <c r="Q14" s="154">
        <f t="shared" si="17"/>
        <v>1</v>
      </c>
      <c r="R14" s="153">
        <v>0</v>
      </c>
      <c r="S14" s="153">
        <v>0</v>
      </c>
      <c r="T14" s="153">
        <v>0</v>
      </c>
      <c r="U14" s="153">
        <v>0</v>
      </c>
      <c r="V14" s="153">
        <v>1</v>
      </c>
      <c r="W14" s="153">
        <v>1</v>
      </c>
      <c r="X14" s="154">
        <f t="shared" si="18"/>
        <v>1</v>
      </c>
      <c r="Y14" s="154">
        <f t="shared" si="19"/>
        <v>1</v>
      </c>
      <c r="Z14" s="153">
        <v>0</v>
      </c>
      <c r="AA14" s="153"/>
      <c r="AB14" s="153">
        <v>1</v>
      </c>
      <c r="AC14" s="153"/>
      <c r="AD14" s="153">
        <v>0</v>
      </c>
      <c r="AE14" s="153"/>
      <c r="AF14" s="154">
        <f t="shared" si="20"/>
        <v>1</v>
      </c>
      <c r="AG14" s="154">
        <f t="shared" si="21"/>
        <v>0</v>
      </c>
      <c r="AH14" s="153">
        <v>1</v>
      </c>
      <c r="AI14" s="153"/>
      <c r="AJ14" s="153">
        <v>0</v>
      </c>
      <c r="AK14" s="153"/>
      <c r="AL14" s="153">
        <v>0</v>
      </c>
      <c r="AM14" s="153"/>
      <c r="AN14" s="154">
        <f t="shared" si="22"/>
        <v>1</v>
      </c>
      <c r="AO14" s="154">
        <f t="shared" si="23"/>
        <v>0</v>
      </c>
      <c r="AP14" s="155">
        <v>4</v>
      </c>
      <c r="AQ14" s="155"/>
      <c r="AR14" s="155">
        <v>4</v>
      </c>
      <c r="AS14" s="155"/>
      <c r="AT14" s="155">
        <v>4</v>
      </c>
      <c r="AU14" s="155"/>
      <c r="AV14" s="236">
        <f>SUM(P14,X14,AF14,AN14)</f>
        <v>4</v>
      </c>
      <c r="AW14" s="236">
        <f t="shared" si="9"/>
        <v>2</v>
      </c>
      <c r="AX14" s="233">
        <f t="shared" si="6"/>
        <v>1</v>
      </c>
      <c r="AY14" s="233">
        <f t="shared" si="15"/>
        <v>1</v>
      </c>
      <c r="AZ14" s="233">
        <f t="shared" si="10"/>
        <v>0.66666666666666663</v>
      </c>
      <c r="BA14" s="233">
        <f t="shared" si="11"/>
        <v>0.5</v>
      </c>
      <c r="BB14" s="224">
        <f t="shared" si="12"/>
        <v>0.5</v>
      </c>
      <c r="BC14" s="292" t="s">
        <v>159</v>
      </c>
      <c r="BD14" s="440">
        <f>BB14+BB15/2</f>
        <v>0.5</v>
      </c>
    </row>
    <row r="15" spans="1:57" s="268" customFormat="1" ht="93.75" x14ac:dyDescent="0.25">
      <c r="A15" s="414"/>
      <c r="B15" s="419"/>
      <c r="C15" s="277" t="s">
        <v>67</v>
      </c>
      <c r="D15" s="278">
        <v>1</v>
      </c>
      <c r="E15" s="279" t="s">
        <v>216</v>
      </c>
      <c r="F15" s="184" t="s">
        <v>109</v>
      </c>
      <c r="G15" s="184" t="s">
        <v>64</v>
      </c>
      <c r="H15" s="208">
        <v>0</v>
      </c>
      <c r="I15" s="208">
        <v>0</v>
      </c>
      <c r="J15" s="153">
        <v>0</v>
      </c>
      <c r="K15" s="153">
        <v>0</v>
      </c>
      <c r="L15" s="153">
        <v>0</v>
      </c>
      <c r="M15" s="153">
        <v>0</v>
      </c>
      <c r="N15" s="153">
        <v>0</v>
      </c>
      <c r="O15" s="153">
        <v>0</v>
      </c>
      <c r="P15" s="154">
        <f t="shared" si="16"/>
        <v>0</v>
      </c>
      <c r="Q15" s="154">
        <f t="shared" si="17"/>
        <v>0</v>
      </c>
      <c r="R15" s="153">
        <v>0</v>
      </c>
      <c r="S15" s="153">
        <v>0</v>
      </c>
      <c r="T15" s="153">
        <v>0</v>
      </c>
      <c r="U15" s="153">
        <v>0</v>
      </c>
      <c r="V15" s="156">
        <v>1</v>
      </c>
      <c r="W15" s="156">
        <v>0</v>
      </c>
      <c r="X15" s="154">
        <f t="shared" si="18"/>
        <v>1</v>
      </c>
      <c r="Y15" s="154">
        <f t="shared" si="19"/>
        <v>0</v>
      </c>
      <c r="Z15" s="153">
        <v>0</v>
      </c>
      <c r="AA15" s="156"/>
      <c r="AB15" s="156">
        <v>0</v>
      </c>
      <c r="AC15" s="156"/>
      <c r="AD15" s="156">
        <v>1</v>
      </c>
      <c r="AE15" s="156"/>
      <c r="AF15" s="154">
        <f t="shared" si="20"/>
        <v>1</v>
      </c>
      <c r="AG15" s="154">
        <f t="shared" si="21"/>
        <v>0</v>
      </c>
      <c r="AH15" s="156">
        <v>0</v>
      </c>
      <c r="AI15" s="156"/>
      <c r="AJ15" s="156">
        <v>0</v>
      </c>
      <c r="AK15" s="156"/>
      <c r="AL15" s="156">
        <v>0</v>
      </c>
      <c r="AM15" s="156"/>
      <c r="AN15" s="154">
        <f t="shared" si="22"/>
        <v>0</v>
      </c>
      <c r="AO15" s="154">
        <f t="shared" si="23"/>
        <v>0</v>
      </c>
      <c r="AP15" s="158">
        <v>2</v>
      </c>
      <c r="AQ15" s="158"/>
      <c r="AR15" s="158">
        <v>2</v>
      </c>
      <c r="AS15" s="158"/>
      <c r="AT15" s="158">
        <v>2</v>
      </c>
      <c r="AU15" s="158"/>
      <c r="AV15" s="236">
        <f t="shared" si="14"/>
        <v>2</v>
      </c>
      <c r="AW15" s="236">
        <f t="shared" si="9"/>
        <v>0</v>
      </c>
      <c r="AX15" s="233" t="str">
        <f t="shared" si="6"/>
        <v/>
      </c>
      <c r="AY15" s="233">
        <f t="shared" si="15"/>
        <v>0</v>
      </c>
      <c r="AZ15" s="233">
        <f t="shared" si="10"/>
        <v>0</v>
      </c>
      <c r="BA15" s="233">
        <f t="shared" si="11"/>
        <v>0</v>
      </c>
      <c r="BB15" s="224">
        <f t="shared" si="12"/>
        <v>0</v>
      </c>
      <c r="BC15" s="292" t="s">
        <v>158</v>
      </c>
      <c r="BD15" s="441"/>
    </row>
    <row r="16" spans="1:57" s="268" customFormat="1" ht="66.75" x14ac:dyDescent="0.25">
      <c r="A16" s="408" t="s">
        <v>48</v>
      </c>
      <c r="B16" s="420" t="s">
        <v>24</v>
      </c>
      <c r="C16" s="280" t="s">
        <v>86</v>
      </c>
      <c r="D16" s="281">
        <v>0.3</v>
      </c>
      <c r="E16" s="282" t="s">
        <v>217</v>
      </c>
      <c r="F16" s="184" t="s">
        <v>87</v>
      </c>
      <c r="G16" s="184" t="s">
        <v>88</v>
      </c>
      <c r="H16" s="209">
        <v>0</v>
      </c>
      <c r="I16" s="209">
        <v>0</v>
      </c>
      <c r="J16" s="223">
        <f t="shared" ref="J16:O16" si="31">1/12</f>
        <v>8.3333333333333329E-2</v>
      </c>
      <c r="K16" s="223">
        <f t="shared" si="31"/>
        <v>8.3333333333333329E-2</v>
      </c>
      <c r="L16" s="223">
        <f t="shared" si="31"/>
        <v>8.3333333333333329E-2</v>
      </c>
      <c r="M16" s="223">
        <f t="shared" si="31"/>
        <v>8.3333333333333329E-2</v>
      </c>
      <c r="N16" s="223">
        <f t="shared" si="31"/>
        <v>8.3333333333333329E-2</v>
      </c>
      <c r="O16" s="223">
        <f t="shared" si="31"/>
        <v>8.3333333333333329E-2</v>
      </c>
      <c r="P16" s="221">
        <f t="shared" si="16"/>
        <v>0.25</v>
      </c>
      <c r="Q16" s="221">
        <f t="shared" si="17"/>
        <v>0.25</v>
      </c>
      <c r="R16" s="223">
        <f t="shared" ref="R16:W16" si="32">1/12</f>
        <v>8.3333333333333329E-2</v>
      </c>
      <c r="S16" s="223">
        <f t="shared" si="32"/>
        <v>8.3333333333333329E-2</v>
      </c>
      <c r="T16" s="223">
        <f t="shared" si="32"/>
        <v>8.3333333333333329E-2</v>
      </c>
      <c r="U16" s="223">
        <f t="shared" si="32"/>
        <v>8.3333333333333329E-2</v>
      </c>
      <c r="V16" s="223">
        <f t="shared" si="32"/>
        <v>8.3333333333333329E-2</v>
      </c>
      <c r="W16" s="223">
        <f t="shared" si="32"/>
        <v>8.3333333333333329E-2</v>
      </c>
      <c r="X16" s="221">
        <f t="shared" si="18"/>
        <v>0.25</v>
      </c>
      <c r="Y16" s="221">
        <f t="shared" si="19"/>
        <v>0.25</v>
      </c>
      <c r="Z16" s="223">
        <f>1/12</f>
        <v>8.3333333333333329E-2</v>
      </c>
      <c r="AA16" s="254"/>
      <c r="AB16" s="223">
        <f>1/12</f>
        <v>8.3333333333333329E-2</v>
      </c>
      <c r="AC16" s="254"/>
      <c r="AD16" s="223">
        <f>1/12</f>
        <v>8.3333333333333329E-2</v>
      </c>
      <c r="AE16" s="254"/>
      <c r="AF16" s="221">
        <f t="shared" si="20"/>
        <v>0.25</v>
      </c>
      <c r="AG16" s="221">
        <f t="shared" si="21"/>
        <v>0</v>
      </c>
      <c r="AH16" s="223">
        <f>1/12</f>
        <v>8.3333333333333329E-2</v>
      </c>
      <c r="AI16" s="254"/>
      <c r="AJ16" s="223">
        <f>1/12</f>
        <v>8.3333333333333329E-2</v>
      </c>
      <c r="AK16" s="254"/>
      <c r="AL16" s="223">
        <f>1/12</f>
        <v>8.3333333333333329E-2</v>
      </c>
      <c r="AM16" s="283"/>
      <c r="AN16" s="154">
        <f t="shared" si="22"/>
        <v>0.25</v>
      </c>
      <c r="AO16" s="154">
        <f t="shared" si="23"/>
        <v>0</v>
      </c>
      <c r="AP16" s="230">
        <f>100/100</f>
        <v>1</v>
      </c>
      <c r="AQ16" s="158"/>
      <c r="AR16" s="230">
        <f>100/100</f>
        <v>1</v>
      </c>
      <c r="AS16" s="158"/>
      <c r="AT16" s="230">
        <f>100/100</f>
        <v>1</v>
      </c>
      <c r="AU16" s="158"/>
      <c r="AV16" s="232">
        <f>SUM(P16,X16,AF16,AN16)</f>
        <v>1</v>
      </c>
      <c r="AW16" s="232">
        <f>SUM(Q16,Y16,AG16,AO16)</f>
        <v>0.5</v>
      </c>
      <c r="AX16" s="233">
        <f t="shared" si="6"/>
        <v>1</v>
      </c>
      <c r="AY16" s="233">
        <f t="shared" si="15"/>
        <v>1</v>
      </c>
      <c r="AZ16" s="233">
        <f t="shared" si="10"/>
        <v>0.66666666666666663</v>
      </c>
      <c r="BA16" s="233">
        <f t="shared" si="11"/>
        <v>0.5</v>
      </c>
      <c r="BB16" s="224">
        <f t="shared" si="12"/>
        <v>0.5</v>
      </c>
      <c r="BC16" s="292" t="s">
        <v>181</v>
      </c>
      <c r="BD16" s="440">
        <f>BB16+BB17/2</f>
        <v>0.7647222222222223</v>
      </c>
    </row>
    <row r="17" spans="1:56" s="268" customFormat="1" ht="108" x14ac:dyDescent="0.25">
      <c r="A17" s="408"/>
      <c r="B17" s="421"/>
      <c r="C17" s="280" t="s">
        <v>25</v>
      </c>
      <c r="D17" s="281">
        <v>0.7</v>
      </c>
      <c r="E17" s="282" t="s">
        <v>218</v>
      </c>
      <c r="F17" s="184" t="s">
        <v>85</v>
      </c>
      <c r="G17" s="184" t="s">
        <v>90</v>
      </c>
      <c r="H17" s="210">
        <v>0</v>
      </c>
      <c r="I17" s="210">
        <v>0</v>
      </c>
      <c r="J17" s="191">
        <v>1</v>
      </c>
      <c r="K17" s="191">
        <v>1</v>
      </c>
      <c r="L17" s="191">
        <v>1</v>
      </c>
      <c r="M17" s="191">
        <v>1</v>
      </c>
      <c r="N17" s="191">
        <v>1</v>
      </c>
      <c r="O17" s="191">
        <v>1</v>
      </c>
      <c r="P17" s="201">
        <f t="shared" si="16"/>
        <v>3</v>
      </c>
      <c r="Q17" s="201">
        <f t="shared" si="17"/>
        <v>3</v>
      </c>
      <c r="R17" s="191">
        <v>1</v>
      </c>
      <c r="S17" s="191">
        <v>1</v>
      </c>
      <c r="T17" s="191">
        <v>1</v>
      </c>
      <c r="U17" s="191">
        <v>1</v>
      </c>
      <c r="V17" s="191">
        <v>1</v>
      </c>
      <c r="W17" s="191">
        <v>1</v>
      </c>
      <c r="X17" s="201">
        <f t="shared" si="18"/>
        <v>3</v>
      </c>
      <c r="Y17" s="201">
        <f t="shared" si="19"/>
        <v>3</v>
      </c>
      <c r="Z17" s="191">
        <v>1</v>
      </c>
      <c r="AA17" s="191">
        <v>0.01</v>
      </c>
      <c r="AB17" s="191">
        <v>1</v>
      </c>
      <c r="AC17" s="191">
        <f>1/12</f>
        <v>8.3333333333333329E-2</v>
      </c>
      <c r="AD17" s="191">
        <v>1</v>
      </c>
      <c r="AE17" s="191">
        <f>1/12</f>
        <v>8.3333333333333329E-2</v>
      </c>
      <c r="AF17" s="201">
        <f t="shared" si="20"/>
        <v>3</v>
      </c>
      <c r="AG17" s="201">
        <f t="shared" si="21"/>
        <v>0.17666666666666664</v>
      </c>
      <c r="AH17" s="191">
        <v>1</v>
      </c>
      <c r="AI17" s="191">
        <v>0.01</v>
      </c>
      <c r="AJ17" s="191">
        <v>1</v>
      </c>
      <c r="AK17" s="191">
        <f>1/12</f>
        <v>8.3333333333333329E-2</v>
      </c>
      <c r="AL17" s="191">
        <v>1</v>
      </c>
      <c r="AM17" s="191">
        <f>1/12</f>
        <v>8.3333333333333329E-2</v>
      </c>
      <c r="AN17" s="201">
        <f t="shared" si="22"/>
        <v>3</v>
      </c>
      <c r="AO17" s="201">
        <f t="shared" si="23"/>
        <v>0.17666666666666664</v>
      </c>
      <c r="AP17" s="246">
        <v>1</v>
      </c>
      <c r="AQ17" s="247"/>
      <c r="AR17" s="246">
        <v>2</v>
      </c>
      <c r="AS17" s="246"/>
      <c r="AT17" s="246">
        <v>2</v>
      </c>
      <c r="AU17" s="247"/>
      <c r="AV17" s="235">
        <f>SUM(P17,X17,AF17,AN17)</f>
        <v>12</v>
      </c>
      <c r="AW17" s="235">
        <f t="shared" si="9"/>
        <v>6.3533333333333335</v>
      </c>
      <c r="AX17" s="233">
        <f t="shared" si="6"/>
        <v>1</v>
      </c>
      <c r="AY17" s="233">
        <f t="shared" si="15"/>
        <v>1</v>
      </c>
      <c r="AZ17" s="233">
        <f t="shared" si="10"/>
        <v>0.68629629629629629</v>
      </c>
      <c r="BA17" s="233">
        <f t="shared" si="11"/>
        <v>0.5294444444444445</v>
      </c>
      <c r="BB17" s="224">
        <f t="shared" si="12"/>
        <v>0.5294444444444445</v>
      </c>
      <c r="BC17" s="292" t="s">
        <v>182</v>
      </c>
      <c r="BD17" s="441"/>
    </row>
    <row r="18" spans="1:56" s="268" customFormat="1" ht="54" x14ac:dyDescent="0.25">
      <c r="A18" s="409" t="s">
        <v>93</v>
      </c>
      <c r="B18" s="411" t="s">
        <v>0</v>
      </c>
      <c r="C18" s="284" t="s">
        <v>95</v>
      </c>
      <c r="D18" s="285">
        <v>0.35</v>
      </c>
      <c r="E18" s="286" t="s">
        <v>219</v>
      </c>
      <c r="F18" s="287" t="s">
        <v>97</v>
      </c>
      <c r="G18" s="287" t="s">
        <v>96</v>
      </c>
      <c r="H18" s="215">
        <v>200</v>
      </c>
      <c r="I18" s="215">
        <v>200</v>
      </c>
      <c r="J18" s="193">
        <v>65</v>
      </c>
      <c r="K18" s="193">
        <v>72</v>
      </c>
      <c r="L18" s="193">
        <v>75</v>
      </c>
      <c r="M18" s="193">
        <v>62</v>
      </c>
      <c r="N18" s="193">
        <v>62</v>
      </c>
      <c r="O18" s="193">
        <v>87</v>
      </c>
      <c r="P18" s="194">
        <f>AVERAGE(J18,L18,N18)</f>
        <v>67.333333333333329</v>
      </c>
      <c r="Q18" s="194">
        <f t="shared" ref="Q18" si="33">IFERROR(AVERAGE(K18,M18,O18),"")</f>
        <v>73.666666666666671</v>
      </c>
      <c r="R18" s="193">
        <v>68</v>
      </c>
      <c r="S18" s="193">
        <v>76</v>
      </c>
      <c r="T18" s="193">
        <v>71</v>
      </c>
      <c r="U18" s="193">
        <v>115</v>
      </c>
      <c r="V18" s="193">
        <v>46</v>
      </c>
      <c r="W18" s="193">
        <v>46</v>
      </c>
      <c r="X18" s="194">
        <f>AVERAGE(R18,T18,V18)</f>
        <v>61.666666666666664</v>
      </c>
      <c r="Y18" s="194">
        <f t="shared" ref="Y18" si="34">IFERROR(AVERAGE(S18,U18,W18),"")</f>
        <v>79</v>
      </c>
      <c r="Z18" s="193">
        <v>0</v>
      </c>
      <c r="AA18" s="195">
        <v>0</v>
      </c>
      <c r="AB18" s="193">
        <v>0</v>
      </c>
      <c r="AC18" s="195">
        <v>0</v>
      </c>
      <c r="AD18" s="193">
        <v>0</v>
      </c>
      <c r="AE18" s="195">
        <v>0</v>
      </c>
      <c r="AF18" s="194">
        <f t="shared" ref="AF18" si="35">AVERAGE(Z18,AB18,AD18)</f>
        <v>0</v>
      </c>
      <c r="AG18" s="194">
        <f t="shared" ref="AG18" si="36">IFERROR(AVERAGE(AA18,AC18,AE18),"")</f>
        <v>0</v>
      </c>
      <c r="AH18" s="193">
        <v>0</v>
      </c>
      <c r="AI18" s="195">
        <v>0</v>
      </c>
      <c r="AJ18" s="193">
        <v>0</v>
      </c>
      <c r="AK18" s="195">
        <v>0</v>
      </c>
      <c r="AL18" s="193">
        <v>0</v>
      </c>
      <c r="AM18" s="195">
        <v>0</v>
      </c>
      <c r="AN18" s="194">
        <f t="shared" ref="AN18" si="37">AVERAGE(AH18,AJ18,AL18)</f>
        <v>0</v>
      </c>
      <c r="AO18" s="194">
        <f t="shared" ref="AO18" si="38">IFERROR(AVERAGE(AI18,AK18,AM18),"")</f>
        <v>0</v>
      </c>
      <c r="AP18" s="196">
        <v>200</v>
      </c>
      <c r="AQ18" s="156"/>
      <c r="AR18" s="156">
        <v>200</v>
      </c>
      <c r="AS18" s="156"/>
      <c r="AT18" s="156">
        <v>200</v>
      </c>
      <c r="AU18" s="156"/>
      <c r="AV18" s="234">
        <f>AVERAGE(P18,X18,AF18,AN18)</f>
        <v>32.25</v>
      </c>
      <c r="AW18" s="234">
        <f>AVERAGE(Q18,Y18,AG18,AO18)</f>
        <v>38.166666666666671</v>
      </c>
      <c r="AX18" s="233">
        <f t="shared" si="6"/>
        <v>1.0940594059405941</v>
      </c>
      <c r="AY18" s="233">
        <f t="shared" si="15"/>
        <v>1.1834625322997419</v>
      </c>
      <c r="AZ18" s="233">
        <f t="shared" si="10"/>
        <v>1.1834625322997419</v>
      </c>
      <c r="BA18" s="233">
        <f t="shared" si="11"/>
        <v>1.1834625322997419</v>
      </c>
      <c r="BB18" s="224">
        <f t="shared" si="12"/>
        <v>1.1834625322997419</v>
      </c>
      <c r="BC18" s="292" t="s">
        <v>205</v>
      </c>
      <c r="BD18" s="434">
        <f xml:space="preserve"> AVERAGE(BB18:BB20)</f>
        <v>0.50559862187769167</v>
      </c>
    </row>
    <row r="19" spans="1:56" s="268" customFormat="1" ht="93.75" x14ac:dyDescent="0.25">
      <c r="A19" s="409"/>
      <c r="B19" s="412"/>
      <c r="C19" s="284" t="s">
        <v>75</v>
      </c>
      <c r="D19" s="285">
        <v>0.35</v>
      </c>
      <c r="E19" s="286" t="s">
        <v>220</v>
      </c>
      <c r="F19" s="287" t="s">
        <v>98</v>
      </c>
      <c r="G19" s="287" t="s">
        <v>99</v>
      </c>
      <c r="H19" s="215">
        <v>100</v>
      </c>
      <c r="I19" s="211">
        <v>0</v>
      </c>
      <c r="J19" s="153">
        <v>0</v>
      </c>
      <c r="K19" s="153">
        <v>0</v>
      </c>
      <c r="L19" s="153">
        <v>0</v>
      </c>
      <c r="M19" s="153">
        <v>0</v>
      </c>
      <c r="N19" s="153">
        <v>0</v>
      </c>
      <c r="O19" s="153">
        <v>0</v>
      </c>
      <c r="P19" s="154">
        <f t="shared" si="16"/>
        <v>0</v>
      </c>
      <c r="Q19" s="154">
        <f t="shared" si="17"/>
        <v>0</v>
      </c>
      <c r="R19" s="153">
        <v>0</v>
      </c>
      <c r="S19" s="153">
        <v>0</v>
      </c>
      <c r="T19" s="153">
        <v>1</v>
      </c>
      <c r="U19" s="153">
        <v>1</v>
      </c>
      <c r="V19" s="153">
        <v>0</v>
      </c>
      <c r="W19" s="153">
        <v>0</v>
      </c>
      <c r="X19" s="154">
        <f t="shared" si="18"/>
        <v>1</v>
      </c>
      <c r="Y19" s="154">
        <f t="shared" si="19"/>
        <v>1</v>
      </c>
      <c r="Z19" s="156">
        <v>0</v>
      </c>
      <c r="AA19" s="156"/>
      <c r="AB19" s="156">
        <v>0</v>
      </c>
      <c r="AC19" s="156"/>
      <c r="AD19" s="156">
        <v>0</v>
      </c>
      <c r="AE19" s="156"/>
      <c r="AF19" s="154">
        <f t="shared" si="20"/>
        <v>0</v>
      </c>
      <c r="AG19" s="154">
        <f t="shared" si="21"/>
        <v>0</v>
      </c>
      <c r="AH19" s="156">
        <v>0</v>
      </c>
      <c r="AI19" s="156"/>
      <c r="AJ19" s="156">
        <v>0</v>
      </c>
      <c r="AK19" s="156"/>
      <c r="AL19" s="156">
        <v>2</v>
      </c>
      <c r="AM19" s="156"/>
      <c r="AN19" s="154">
        <f t="shared" si="22"/>
        <v>2</v>
      </c>
      <c r="AO19" s="154">
        <f t="shared" si="23"/>
        <v>0</v>
      </c>
      <c r="AP19" s="156">
        <v>2</v>
      </c>
      <c r="AQ19" s="156"/>
      <c r="AR19" s="156">
        <v>2</v>
      </c>
      <c r="AS19" s="156"/>
      <c r="AT19" s="156">
        <v>1</v>
      </c>
      <c r="AU19" s="156"/>
      <c r="AV19" s="236">
        <f>SUM(P19,X19,AF19,AN19)</f>
        <v>3</v>
      </c>
      <c r="AW19" s="236">
        <f>SUM(Q19,Y19,AG19,AO19)</f>
        <v>1</v>
      </c>
      <c r="AX19" s="233" t="str">
        <f t="shared" si="6"/>
        <v/>
      </c>
      <c r="AY19" s="233">
        <f>IFERROR((Q19+Y19)/(P19+X19),"")</f>
        <v>1</v>
      </c>
      <c r="AZ19" s="233">
        <f t="shared" si="10"/>
        <v>1</v>
      </c>
      <c r="BA19" s="233">
        <f t="shared" si="11"/>
        <v>0.33333333333333331</v>
      </c>
      <c r="BB19" s="224">
        <f t="shared" si="12"/>
        <v>0.33333333333333331</v>
      </c>
      <c r="BC19" s="292" t="s">
        <v>204</v>
      </c>
      <c r="BD19" s="435"/>
    </row>
    <row r="20" spans="1:56" s="268" customFormat="1" ht="66.75" x14ac:dyDescent="0.25">
      <c r="A20" s="409"/>
      <c r="B20" s="413"/>
      <c r="C20" s="284" t="s">
        <v>100</v>
      </c>
      <c r="D20" s="285">
        <v>0.3</v>
      </c>
      <c r="E20" s="286" t="s">
        <v>221</v>
      </c>
      <c r="F20" s="287" t="s">
        <v>101</v>
      </c>
      <c r="G20" s="287" t="s">
        <v>102</v>
      </c>
      <c r="H20" s="215">
        <v>145</v>
      </c>
      <c r="I20" s="215">
        <v>145</v>
      </c>
      <c r="J20" s="153">
        <v>0</v>
      </c>
      <c r="K20" s="153">
        <v>0</v>
      </c>
      <c r="L20" s="153">
        <v>0</v>
      </c>
      <c r="M20" s="153">
        <v>0</v>
      </c>
      <c r="N20" s="153">
        <v>0</v>
      </c>
      <c r="O20" s="153">
        <v>0</v>
      </c>
      <c r="P20" s="154">
        <f t="shared" si="16"/>
        <v>0</v>
      </c>
      <c r="Q20" s="154">
        <f t="shared" si="17"/>
        <v>0</v>
      </c>
      <c r="R20" s="153">
        <v>0</v>
      </c>
      <c r="S20" s="153">
        <v>0</v>
      </c>
      <c r="T20" s="153">
        <v>0</v>
      </c>
      <c r="U20" s="153">
        <v>0</v>
      </c>
      <c r="V20" s="153">
        <v>30</v>
      </c>
      <c r="W20" s="153">
        <v>0</v>
      </c>
      <c r="X20" s="154">
        <f>SUM(R20,T20,V20)</f>
        <v>30</v>
      </c>
      <c r="Y20" s="154">
        <f t="shared" si="19"/>
        <v>0</v>
      </c>
      <c r="Z20" s="153">
        <v>30</v>
      </c>
      <c r="AA20" s="153"/>
      <c r="AB20" s="153">
        <v>35</v>
      </c>
      <c r="AC20" s="153"/>
      <c r="AD20" s="153">
        <v>35</v>
      </c>
      <c r="AE20" s="153"/>
      <c r="AF20" s="154">
        <f>SUM(Z20,AB20,AD20)</f>
        <v>100</v>
      </c>
      <c r="AG20" s="154">
        <f t="shared" si="21"/>
        <v>0</v>
      </c>
      <c r="AH20" s="153">
        <v>30</v>
      </c>
      <c r="AI20" s="153"/>
      <c r="AJ20" s="153">
        <v>30</v>
      </c>
      <c r="AK20" s="153"/>
      <c r="AL20" s="153">
        <v>10</v>
      </c>
      <c r="AM20" s="153"/>
      <c r="AN20" s="154">
        <f t="shared" si="22"/>
        <v>70</v>
      </c>
      <c r="AO20" s="154">
        <f t="shared" si="23"/>
        <v>0</v>
      </c>
      <c r="AP20" s="156">
        <v>200</v>
      </c>
      <c r="AQ20" s="156"/>
      <c r="AR20" s="156">
        <v>200</v>
      </c>
      <c r="AS20" s="156"/>
      <c r="AT20" s="156">
        <v>0</v>
      </c>
      <c r="AU20" s="156"/>
      <c r="AV20" s="236">
        <f>SUM(P20,X20,AF20,AN20)</f>
        <v>200</v>
      </c>
      <c r="AW20" s="236">
        <f>SUM(Q20,Y20,AG20,AO20)</f>
        <v>0</v>
      </c>
      <c r="AX20" s="233" t="str">
        <f t="shared" si="6"/>
        <v/>
      </c>
      <c r="AY20" s="233">
        <f t="shared" si="15"/>
        <v>0</v>
      </c>
      <c r="AZ20" s="233">
        <f t="shared" si="10"/>
        <v>0</v>
      </c>
      <c r="BA20" s="233">
        <f t="shared" si="11"/>
        <v>0</v>
      </c>
      <c r="BB20" s="224">
        <f t="shared" si="12"/>
        <v>0</v>
      </c>
      <c r="BC20" s="292" t="s">
        <v>206</v>
      </c>
      <c r="BD20" s="436"/>
    </row>
    <row r="21" spans="1:56" s="268" customFormat="1" ht="186.75" customHeight="1" x14ac:dyDescent="0.25">
      <c r="A21" s="172" t="s">
        <v>176</v>
      </c>
      <c r="B21" s="171" t="s">
        <v>175</v>
      </c>
      <c r="C21" s="171" t="s">
        <v>227</v>
      </c>
      <c r="D21" s="161">
        <v>0.4</v>
      </c>
      <c r="E21" s="161" t="s">
        <v>226</v>
      </c>
      <c r="F21" s="287" t="s">
        <v>228</v>
      </c>
      <c r="G21" s="287" t="s">
        <v>229</v>
      </c>
      <c r="H21" s="212">
        <v>0</v>
      </c>
      <c r="I21" s="212">
        <v>0</v>
      </c>
      <c r="J21" s="219">
        <f>100/100</f>
        <v>1</v>
      </c>
      <c r="K21" s="219">
        <f t="shared" ref="K21:O21" si="39">100/100</f>
        <v>1</v>
      </c>
      <c r="L21" s="219">
        <f t="shared" si="39"/>
        <v>1</v>
      </c>
      <c r="M21" s="219">
        <f t="shared" si="39"/>
        <v>1</v>
      </c>
      <c r="N21" s="219">
        <f t="shared" si="39"/>
        <v>1</v>
      </c>
      <c r="O21" s="219">
        <f t="shared" si="39"/>
        <v>1</v>
      </c>
      <c r="P21" s="221">
        <f>AVERAGE(J21,L21,N21)</f>
        <v>1</v>
      </c>
      <c r="Q21" s="221">
        <f t="shared" ref="Q21" si="40">IFERROR(AVERAGE(K21,M21,O21),"")</f>
        <v>1</v>
      </c>
      <c r="R21" s="219">
        <f>100/100</f>
        <v>1</v>
      </c>
      <c r="S21" s="219">
        <f t="shared" ref="S21:W21" si="41">100/100</f>
        <v>1</v>
      </c>
      <c r="T21" s="219">
        <f t="shared" si="41"/>
        <v>1</v>
      </c>
      <c r="U21" s="219">
        <f t="shared" si="41"/>
        <v>1</v>
      </c>
      <c r="V21" s="219">
        <f t="shared" si="41"/>
        <v>1</v>
      </c>
      <c r="W21" s="219">
        <f t="shared" si="41"/>
        <v>1</v>
      </c>
      <c r="X21" s="221">
        <f>AVERAGE(R21,T21,V21)</f>
        <v>1</v>
      </c>
      <c r="Y21" s="221">
        <f t="shared" ref="Y21" si="42">IFERROR(AVERAGE(S21,U21,W21),"")</f>
        <v>1</v>
      </c>
      <c r="Z21" s="219">
        <f>100/100</f>
        <v>1</v>
      </c>
      <c r="AA21" s="219">
        <v>0</v>
      </c>
      <c r="AB21" s="219">
        <f>100/100</f>
        <v>1</v>
      </c>
      <c r="AC21" s="219">
        <v>0</v>
      </c>
      <c r="AD21" s="219">
        <f>100/100</f>
        <v>1</v>
      </c>
      <c r="AE21" s="219">
        <v>0</v>
      </c>
      <c r="AF21" s="221">
        <f>AVERAGE(Z21,AB21,AD21)</f>
        <v>1</v>
      </c>
      <c r="AG21" s="221">
        <f t="shared" ref="AG21" si="43">IFERROR(AVERAGE(AA21,AC21,AE21),"")</f>
        <v>0</v>
      </c>
      <c r="AH21" s="219">
        <f>100/100</f>
        <v>1</v>
      </c>
      <c r="AI21" s="219">
        <v>0</v>
      </c>
      <c r="AJ21" s="219">
        <f>100/100</f>
        <v>1</v>
      </c>
      <c r="AK21" s="219">
        <v>0</v>
      </c>
      <c r="AL21" s="219">
        <f>100/100</f>
        <v>1</v>
      </c>
      <c r="AM21" s="219">
        <v>0</v>
      </c>
      <c r="AN21" s="221">
        <f>AVERAGE(AH21,AJ21,AL21)</f>
        <v>1</v>
      </c>
      <c r="AO21" s="221">
        <f t="shared" ref="AO21" si="44">IFERROR(AVERAGE(AI21,AK21,AM21),"")</f>
        <v>0</v>
      </c>
      <c r="AP21" s="156"/>
      <c r="AQ21" s="156"/>
      <c r="AR21" s="156"/>
      <c r="AS21" s="156"/>
      <c r="AT21" s="156"/>
      <c r="AU21" s="156"/>
      <c r="AV21" s="232">
        <f>AVERAGE(P21,X21,AF21,AN21)</f>
        <v>1</v>
      </c>
      <c r="AW21" s="232">
        <f t="shared" ref="AW21:BA21" si="45">AVERAGE(Q21,Y21,AG21,AO21)</f>
        <v>0.5</v>
      </c>
      <c r="AX21" s="233">
        <f t="shared" si="6"/>
        <v>1</v>
      </c>
      <c r="AY21" s="232">
        <f t="shared" si="45"/>
        <v>0.33333333333333331</v>
      </c>
      <c r="AZ21" s="232">
        <f t="shared" si="45"/>
        <v>1</v>
      </c>
      <c r="BA21" s="232">
        <f t="shared" si="45"/>
        <v>0.33333333333333331</v>
      </c>
      <c r="BB21" s="224">
        <f t="shared" si="12"/>
        <v>0.5</v>
      </c>
      <c r="BC21" s="292" t="s">
        <v>230</v>
      </c>
      <c r="BD21" s="170">
        <f xml:space="preserve"> BB21</f>
        <v>0.5</v>
      </c>
    </row>
    <row r="22" spans="1:56" s="268" customFormat="1" ht="148.5" x14ac:dyDescent="0.25">
      <c r="A22" s="162" t="s">
        <v>50</v>
      </c>
      <c r="B22" s="288" t="s">
        <v>76</v>
      </c>
      <c r="C22" s="288" t="s">
        <v>77</v>
      </c>
      <c r="D22" s="164">
        <v>1</v>
      </c>
      <c r="E22" s="165" t="s">
        <v>222</v>
      </c>
      <c r="F22" s="273" t="s">
        <v>73</v>
      </c>
      <c r="G22" s="273" t="s">
        <v>74</v>
      </c>
      <c r="H22" s="213">
        <v>0</v>
      </c>
      <c r="I22" s="213">
        <v>0</v>
      </c>
      <c r="J22" s="191">
        <v>0</v>
      </c>
      <c r="K22" s="191">
        <v>0</v>
      </c>
      <c r="L22" s="191">
        <v>0</v>
      </c>
      <c r="M22" s="191">
        <v>0</v>
      </c>
      <c r="N22" s="191">
        <v>0</v>
      </c>
      <c r="O22" s="191">
        <v>0</v>
      </c>
      <c r="P22" s="192">
        <f t="shared" si="16"/>
        <v>0</v>
      </c>
      <c r="Q22" s="192">
        <f t="shared" si="17"/>
        <v>0</v>
      </c>
      <c r="R22" s="219">
        <v>0</v>
      </c>
      <c r="S22" s="219">
        <v>0</v>
      </c>
      <c r="T22" s="219">
        <v>0</v>
      </c>
      <c r="U22" s="219">
        <v>0</v>
      </c>
      <c r="V22" s="219">
        <v>0</v>
      </c>
      <c r="W22" s="219">
        <v>0</v>
      </c>
      <c r="X22" s="221">
        <f>SUM(R22,T22,V22)</f>
        <v>0</v>
      </c>
      <c r="Y22" s="221">
        <f t="shared" si="19"/>
        <v>0</v>
      </c>
      <c r="Z22" s="219">
        <f>100/6/100</f>
        <v>0.16666666666666669</v>
      </c>
      <c r="AA22" s="219"/>
      <c r="AB22" s="219">
        <f>100/6/100</f>
        <v>0.16666666666666669</v>
      </c>
      <c r="AC22" s="219"/>
      <c r="AD22" s="219">
        <f>100/6/100</f>
        <v>0.16666666666666669</v>
      </c>
      <c r="AE22" s="238"/>
      <c r="AF22" s="221">
        <f t="shared" si="20"/>
        <v>0.5</v>
      </c>
      <c r="AG22" s="221">
        <f t="shared" si="21"/>
        <v>0</v>
      </c>
      <c r="AH22" s="219">
        <f>100/6/100</f>
        <v>0.16666666666666669</v>
      </c>
      <c r="AI22" s="219"/>
      <c r="AJ22" s="219">
        <f>100/6/100</f>
        <v>0.16666666666666669</v>
      </c>
      <c r="AK22" s="219"/>
      <c r="AL22" s="219">
        <f>100/6/100</f>
        <v>0.16666666666666669</v>
      </c>
      <c r="AM22" s="238"/>
      <c r="AN22" s="221">
        <f t="shared" si="22"/>
        <v>0.5</v>
      </c>
      <c r="AO22" s="221">
        <f t="shared" si="23"/>
        <v>0</v>
      </c>
      <c r="AP22" s="156"/>
      <c r="AQ22" s="156"/>
      <c r="AR22" s="156">
        <v>1</v>
      </c>
      <c r="AS22" s="156"/>
      <c r="AT22" s="156">
        <v>1</v>
      </c>
      <c r="AU22" s="156"/>
      <c r="AV22" s="232">
        <f>SUM(AF22,AN22)</f>
        <v>1</v>
      </c>
      <c r="AW22" s="232">
        <f>AVERAGE(Q22,Y22,AG22,AO22)</f>
        <v>0</v>
      </c>
      <c r="AX22" s="233" t="str">
        <f t="shared" si="6"/>
        <v/>
      </c>
      <c r="AY22" s="233"/>
      <c r="AZ22" s="233"/>
      <c r="BA22" s="233">
        <f t="shared" ref="BA22" si="46">IFERROR((Q22+Y22+AG22+AO22)/(P22+X22+AF22+AN22),"")</f>
        <v>0</v>
      </c>
      <c r="BB22" s="224">
        <f t="shared" si="12"/>
        <v>0</v>
      </c>
      <c r="BC22" s="292" t="s">
        <v>208</v>
      </c>
      <c r="BD22" s="186">
        <v>0</v>
      </c>
    </row>
    <row r="23" spans="1:56" s="268" customFormat="1" ht="108.75" thickBot="1" x14ac:dyDescent="0.3">
      <c r="A23" s="166" t="s">
        <v>45</v>
      </c>
      <c r="B23" s="289" t="s">
        <v>1</v>
      </c>
      <c r="C23" s="289" t="s">
        <v>30</v>
      </c>
      <c r="D23" s="168">
        <v>1</v>
      </c>
      <c r="E23" s="169" t="s">
        <v>223</v>
      </c>
      <c r="F23" s="290" t="s">
        <v>71</v>
      </c>
      <c r="G23" s="290" t="s">
        <v>72</v>
      </c>
      <c r="H23" s="214">
        <v>100</v>
      </c>
      <c r="I23" s="214">
        <v>100</v>
      </c>
      <c r="J23" s="240">
        <f>1/12</f>
        <v>8.3333333333333329E-2</v>
      </c>
      <c r="K23" s="240">
        <f t="shared" ref="K23:O23" si="47">1/12</f>
        <v>8.3333333333333329E-2</v>
      </c>
      <c r="L23" s="240">
        <f t="shared" si="47"/>
        <v>8.3333333333333329E-2</v>
      </c>
      <c r="M23" s="240">
        <f t="shared" si="47"/>
        <v>8.3333333333333329E-2</v>
      </c>
      <c r="N23" s="240">
        <f t="shared" si="47"/>
        <v>8.3333333333333329E-2</v>
      </c>
      <c r="O23" s="240">
        <f t="shared" si="47"/>
        <v>8.3333333333333329E-2</v>
      </c>
      <c r="P23" s="241">
        <f t="shared" si="16"/>
        <v>0.25</v>
      </c>
      <c r="Q23" s="241">
        <f t="shared" si="17"/>
        <v>0.25</v>
      </c>
      <c r="R23" s="240">
        <f>1/12</f>
        <v>8.3333333333333329E-2</v>
      </c>
      <c r="S23" s="240">
        <f t="shared" ref="S23:W23" si="48">1/12</f>
        <v>8.3333333333333329E-2</v>
      </c>
      <c r="T23" s="240">
        <f t="shared" si="48"/>
        <v>8.3333333333333329E-2</v>
      </c>
      <c r="U23" s="240">
        <f t="shared" si="48"/>
        <v>8.3333333333333329E-2</v>
      </c>
      <c r="V23" s="240">
        <f t="shared" si="48"/>
        <v>8.3333333333333329E-2</v>
      </c>
      <c r="W23" s="240">
        <f t="shared" si="48"/>
        <v>8.3333333333333329E-2</v>
      </c>
      <c r="X23" s="241">
        <f t="shared" si="18"/>
        <v>0.25</v>
      </c>
      <c r="Y23" s="241">
        <f t="shared" si="19"/>
        <v>0.25</v>
      </c>
      <c r="Z23" s="240">
        <f>1/12</f>
        <v>8.3333333333333329E-2</v>
      </c>
      <c r="AA23" s="291"/>
      <c r="AB23" s="240">
        <f>1/12</f>
        <v>8.3333333333333329E-2</v>
      </c>
      <c r="AC23" s="291"/>
      <c r="AD23" s="240">
        <f>1/12</f>
        <v>8.3333333333333329E-2</v>
      </c>
      <c r="AE23" s="291"/>
      <c r="AF23" s="241">
        <f t="shared" si="20"/>
        <v>0.25</v>
      </c>
      <c r="AG23" s="241">
        <f t="shared" si="21"/>
        <v>0</v>
      </c>
      <c r="AH23" s="240">
        <f>1/12</f>
        <v>8.3333333333333329E-2</v>
      </c>
      <c r="AI23" s="291"/>
      <c r="AJ23" s="240">
        <f>1/12</f>
        <v>8.3333333333333329E-2</v>
      </c>
      <c r="AK23" s="291"/>
      <c r="AL23" s="240">
        <f>1/12</f>
        <v>8.3333333333333329E-2</v>
      </c>
      <c r="AM23" s="291"/>
      <c r="AN23" s="241">
        <f t="shared" si="22"/>
        <v>0.25</v>
      </c>
      <c r="AO23" s="241">
        <f t="shared" si="23"/>
        <v>0</v>
      </c>
      <c r="AP23" s="239">
        <v>100</v>
      </c>
      <c r="AQ23" s="239"/>
      <c r="AR23" s="239">
        <v>100</v>
      </c>
      <c r="AS23" s="239"/>
      <c r="AT23" s="239">
        <v>100</v>
      </c>
      <c r="AU23" s="239"/>
      <c r="AV23" s="244">
        <f t="shared" si="14"/>
        <v>1</v>
      </c>
      <c r="AW23" s="244">
        <f t="shared" si="9"/>
        <v>0.5</v>
      </c>
      <c r="AX23" s="233">
        <f t="shared" si="6"/>
        <v>1</v>
      </c>
      <c r="AY23" s="237">
        <f t="shared" si="15"/>
        <v>1</v>
      </c>
      <c r="AZ23" s="237">
        <f t="shared" si="10"/>
        <v>0.66666666666666663</v>
      </c>
      <c r="BA23" s="237">
        <f t="shared" si="11"/>
        <v>0.5</v>
      </c>
      <c r="BB23" s="224">
        <f t="shared" si="12"/>
        <v>0.5</v>
      </c>
      <c r="BC23" s="293" t="s">
        <v>207</v>
      </c>
      <c r="BD23" s="245">
        <f>BB23</f>
        <v>0.5</v>
      </c>
    </row>
  </sheetData>
  <sheetProtection algorithmName="SHA-512" hashValue="48W2FlOnJoQyeLuL7jVNGeLG9B8RTTetGoXm7cfbT6y1oKwfNCReboP4fyae7MnR2QYvXROQa4pZa2C7JtYOgg==" saltValue="wFt1fSXVIglz7npsMaB/nQ==" spinCount="100000" sheet="1" objects="1" scenarios="1" selectLockedCells="1" selectUnlockedCells="1"/>
  <mergeCells count="49">
    <mergeCell ref="AR5:AS5"/>
    <mergeCell ref="AP5:AQ5"/>
    <mergeCell ref="C8:C9"/>
    <mergeCell ref="C11:C13"/>
    <mergeCell ref="BD4:BD6"/>
    <mergeCell ref="AX4:BA5"/>
    <mergeCell ref="AF5:AG5"/>
    <mergeCell ref="AH5:AI5"/>
    <mergeCell ref="AJ5:AK5"/>
    <mergeCell ref="BB4:BB6"/>
    <mergeCell ref="AV4:AW5"/>
    <mergeCell ref="AN5:AO5"/>
    <mergeCell ref="C4:C6"/>
    <mergeCell ref="D4:D6"/>
    <mergeCell ref="J4:AU4"/>
    <mergeCell ref="AL5:AM5"/>
    <mergeCell ref="BD18:BD20"/>
    <mergeCell ref="BD8:BD13"/>
    <mergeCell ref="BD14:BD15"/>
    <mergeCell ref="BD16:BD17"/>
    <mergeCell ref="BC4:BC6"/>
    <mergeCell ref="E4:E6"/>
    <mergeCell ref="H4:I5"/>
    <mergeCell ref="F4:F6"/>
    <mergeCell ref="L5:M5"/>
    <mergeCell ref="G4:G6"/>
    <mergeCell ref="T5:U5"/>
    <mergeCell ref="V5:W5"/>
    <mergeCell ref="X5:Y5"/>
    <mergeCell ref="Z5:AA5"/>
    <mergeCell ref="N5:O5"/>
    <mergeCell ref="P5:Q5"/>
    <mergeCell ref="R5:S5"/>
    <mergeCell ref="C1:BC3"/>
    <mergeCell ref="A16:A17"/>
    <mergeCell ref="A18:A20"/>
    <mergeCell ref="A8:A13"/>
    <mergeCell ref="B18:B20"/>
    <mergeCell ref="A14:A15"/>
    <mergeCell ref="B8:B13"/>
    <mergeCell ref="B14:B15"/>
    <mergeCell ref="B16:B17"/>
    <mergeCell ref="J5:K5"/>
    <mergeCell ref="AB5:AC5"/>
    <mergeCell ref="AD5:AE5"/>
    <mergeCell ref="A1:B3"/>
    <mergeCell ref="A4:A6"/>
    <mergeCell ref="B4:B6"/>
    <mergeCell ref="AT5:AU5"/>
  </mergeCells>
  <conditionalFormatting sqref="BB7">
    <cfRule type="cellIs" dxfId="5" priority="7" operator="between">
      <formula>0.75</formula>
      <formula>0.85</formula>
    </cfRule>
    <cfRule type="cellIs" dxfId="4" priority="8" operator="greaterThan">
      <formula>0.85</formula>
    </cfRule>
    <cfRule type="cellIs" dxfId="3" priority="9" operator="lessThan">
      <formula>0.75</formula>
    </cfRule>
  </conditionalFormatting>
  <conditionalFormatting sqref="BB8:BB23">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4">
    <dataValidation allowBlank="1" showInputMessage="1" showErrorMessage="1" promptTitle="Producto" prompt="Describa el resultado de lo que se espera alcanzar cuando se cumpla la meta" sqref="G7 G23 G16" xr:uid="{00000000-0002-0000-0100-000000000000}"/>
    <dataValidation allowBlank="1" showInputMessage="1" showErrorMessage="1" prompt="Registre el o los productos o entregables que servirán de evidencia  " sqref="G9:G13 G17" xr:uid="{00000000-0002-0000-0100-000001000000}"/>
    <dataValidation allowBlank="1" showInputMessage="1" showErrorMessage="1" prompt="Registre las actividades macro que se requieren para cumplir las metas" sqref="F22:I22 F17 F8:I13 AP22:AU22 AP8:AU13" xr:uid="{00000000-0002-0000-0100-000002000000}"/>
    <dataValidation allowBlank="1" showInputMessage="1" showErrorMessage="1" promptTitle="Actividades" prompt="Registre las actividades macro que se requieren realizar para lograr la meta" sqref="F23:I23 F7:I7 F16 AP23:AU23 AP7:AU7" xr:uid="{00000000-0002-0000-0100-000003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
  <sheetViews>
    <sheetView workbookViewId="0">
      <selection sqref="A1:AM1"/>
    </sheetView>
  </sheetViews>
  <sheetFormatPr baseColWidth="10" defaultRowHeight="15" x14ac:dyDescent="0.25"/>
  <sheetData>
    <row r="1" spans="1:39" x14ac:dyDescent="0.25">
      <c r="A1" t="s">
        <v>165</v>
      </c>
      <c r="B1" t="s">
        <v>165</v>
      </c>
      <c r="C1" t="s">
        <v>165</v>
      </c>
      <c r="D1" t="s">
        <v>165</v>
      </c>
      <c r="E1" t="s">
        <v>165</v>
      </c>
      <c r="F1" t="s">
        <v>165</v>
      </c>
      <c r="G1" t="s">
        <v>165</v>
      </c>
      <c r="H1" t="s">
        <v>165</v>
      </c>
      <c r="I1" t="s">
        <v>165</v>
      </c>
      <c r="J1" t="s">
        <v>165</v>
      </c>
      <c r="M1" t="s">
        <v>165</v>
      </c>
      <c r="N1" t="s">
        <v>166</v>
      </c>
      <c r="O1" t="s">
        <v>165</v>
      </c>
      <c r="P1" t="s">
        <v>167</v>
      </c>
      <c r="Q1" t="s">
        <v>165</v>
      </c>
      <c r="R1" t="s">
        <v>168</v>
      </c>
      <c r="S1" t="s">
        <v>165</v>
      </c>
      <c r="T1" t="s">
        <v>168</v>
      </c>
      <c r="U1" t="s">
        <v>165</v>
      </c>
      <c r="V1" t="s">
        <v>168</v>
      </c>
      <c r="W1" t="s">
        <v>165</v>
      </c>
      <c r="X1" t="s">
        <v>168</v>
      </c>
      <c r="Y1" t="s">
        <v>165</v>
      </c>
      <c r="Z1" t="s">
        <v>168</v>
      </c>
      <c r="AA1" t="s">
        <v>165</v>
      </c>
      <c r="AB1" t="s">
        <v>168</v>
      </c>
      <c r="AC1" t="s">
        <v>165</v>
      </c>
      <c r="AD1" t="s">
        <v>168</v>
      </c>
      <c r="AE1" t="s">
        <v>165</v>
      </c>
      <c r="AF1" t="s">
        <v>168</v>
      </c>
      <c r="AG1" t="s">
        <v>165</v>
      </c>
      <c r="AH1" t="s">
        <v>169</v>
      </c>
      <c r="AI1" t="s">
        <v>170</v>
      </c>
      <c r="AJ1" t="s">
        <v>171</v>
      </c>
      <c r="AK1" t="s">
        <v>172</v>
      </c>
      <c r="AL1" t="s">
        <v>173</v>
      </c>
      <c r="AM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3"/>
  <sheetViews>
    <sheetView topLeftCell="A10" workbookViewId="0">
      <selection activeCell="A2" sqref="A2"/>
    </sheetView>
  </sheetViews>
  <sheetFormatPr baseColWidth="10" defaultRowHeight="15" x14ac:dyDescent="0.25"/>
  <sheetData>
    <row r="2" spans="1:56" s="1" customFormat="1" ht="342" x14ac:dyDescent="0.25">
      <c r="A2"/>
      <c r="B2"/>
      <c r="C2" s="136" t="s">
        <v>28</v>
      </c>
      <c r="D2" s="137">
        <v>0.3</v>
      </c>
      <c r="E2" s="138" t="s">
        <v>42</v>
      </c>
      <c r="F2" s="13" t="s">
        <v>126</v>
      </c>
      <c r="G2" s="14" t="s">
        <v>127</v>
      </c>
      <c r="H2" s="66">
        <v>1</v>
      </c>
      <c r="I2" s="66">
        <v>1</v>
      </c>
      <c r="J2" s="28">
        <v>93</v>
      </c>
      <c r="K2" s="28">
        <v>93</v>
      </c>
      <c r="L2" s="28">
        <v>20</v>
      </c>
      <c r="M2" s="28">
        <v>20</v>
      </c>
      <c r="N2" s="28">
        <v>300</v>
      </c>
      <c r="O2" s="28">
        <v>300</v>
      </c>
      <c r="P2" s="33">
        <f>SUM(J2,L2,N2)</f>
        <v>413</v>
      </c>
      <c r="Q2" s="33">
        <f>SUM(K2,M2,O2)</f>
        <v>413</v>
      </c>
      <c r="R2" s="28">
        <v>50</v>
      </c>
      <c r="S2" s="28">
        <v>50</v>
      </c>
      <c r="T2" s="28"/>
      <c r="U2" s="28"/>
      <c r="V2" s="28"/>
      <c r="W2" s="28"/>
      <c r="X2" s="33">
        <f>SUM(R2,T2,V2)</f>
        <v>50</v>
      </c>
      <c r="Y2" s="33">
        <f>SUM(S2,U2,W2)</f>
        <v>50</v>
      </c>
      <c r="Z2" s="28"/>
      <c r="AA2" s="28"/>
      <c r="AB2" s="28"/>
      <c r="AC2" s="28"/>
      <c r="AD2" s="28"/>
      <c r="AE2" s="28"/>
      <c r="AF2" s="33">
        <f>SUM(Z2,AB2,AD2)</f>
        <v>0</v>
      </c>
      <c r="AG2" s="33">
        <f>SUM(AA2,AC2,AE2)</f>
        <v>0</v>
      </c>
      <c r="AH2" s="28"/>
      <c r="AI2" s="28"/>
      <c r="AJ2" s="28"/>
      <c r="AK2" s="28"/>
      <c r="AL2" s="28"/>
      <c r="AM2" s="28"/>
      <c r="AN2" s="33">
        <f>SUM(AH2,AJ2,AL2)</f>
        <v>0</v>
      </c>
      <c r="AO2" s="33">
        <f>SUM(AI2,AK2,AM2)</f>
        <v>0</v>
      </c>
      <c r="AP2" s="45">
        <v>100</v>
      </c>
      <c r="AQ2" s="45"/>
      <c r="AR2" s="45">
        <v>100</v>
      </c>
      <c r="AS2" s="45"/>
      <c r="AT2" s="45">
        <v>100</v>
      </c>
      <c r="AU2" s="45"/>
      <c r="AV2" s="34">
        <f>SUM(P2,X2,AF2,AN2)</f>
        <v>463</v>
      </c>
      <c r="AW2" s="34">
        <f>SUM(Q2,Y2,AG2,AO2)</f>
        <v>463</v>
      </c>
      <c r="AX2" s="22">
        <f>IFERROR(Q2/P2,"")</f>
        <v>1</v>
      </c>
      <c r="AY2" s="22">
        <f>IFERROR((Q2+Y2)/(P2+X2),"")</f>
        <v>1</v>
      </c>
      <c r="AZ2" s="22">
        <f>IFERROR((Q2+Y2+AG2)/(P2+X2+AF2),"")</f>
        <v>1</v>
      </c>
      <c r="BA2" s="22">
        <f>IFERROR((Q2+Y2+AG2+AO2)/(P2+X2+AF2+AN2),"")</f>
        <v>1</v>
      </c>
      <c r="BB2" s="22">
        <f>IFERROR(AW2/AV2,"")</f>
        <v>1</v>
      </c>
      <c r="BC2" s="109" t="s">
        <v>133</v>
      </c>
      <c r="BD2"/>
    </row>
    <row r="3" spans="1:56" s="1" customFormat="1" ht="315" x14ac:dyDescent="0.25">
      <c r="A3"/>
      <c r="B3"/>
      <c r="C3" s="59" t="s">
        <v>27</v>
      </c>
      <c r="D3" s="60">
        <v>0.5</v>
      </c>
      <c r="E3" s="61" t="s">
        <v>40</v>
      </c>
      <c r="F3" s="62" t="s">
        <v>122</v>
      </c>
      <c r="G3" s="63" t="s">
        <v>123</v>
      </c>
      <c r="H3" s="66">
        <v>1</v>
      </c>
      <c r="I3" s="66">
        <v>1</v>
      </c>
      <c r="J3" s="28">
        <v>336</v>
      </c>
      <c r="K3" s="28">
        <v>336</v>
      </c>
      <c r="L3" s="28">
        <v>805</v>
      </c>
      <c r="M3" s="28">
        <v>805</v>
      </c>
      <c r="N3" s="28">
        <v>3874</v>
      </c>
      <c r="O3" s="28">
        <v>3874</v>
      </c>
      <c r="P3" s="33">
        <f>SUM(J3,L3,N3)</f>
        <v>5015</v>
      </c>
      <c r="Q3" s="33">
        <f>SUM(K3,M3,O3)</f>
        <v>5015</v>
      </c>
      <c r="R3" s="28">
        <v>408</v>
      </c>
      <c r="S3" s="28">
        <v>408</v>
      </c>
      <c r="T3" s="28"/>
      <c r="U3" s="28"/>
      <c r="V3" s="28"/>
      <c r="W3" s="28"/>
      <c r="X3" s="33">
        <f>SUM(R3,T3,V3)</f>
        <v>408</v>
      </c>
      <c r="Y3" s="33">
        <f>SUM(S3,U3,W3)</f>
        <v>408</v>
      </c>
      <c r="Z3" s="28"/>
      <c r="AA3" s="28"/>
      <c r="AB3" s="28"/>
      <c r="AC3" s="28"/>
      <c r="AD3" s="28"/>
      <c r="AE3" s="28"/>
      <c r="AF3" s="33">
        <f>SUM(Z3,AB3,AD3)</f>
        <v>0</v>
      </c>
      <c r="AG3" s="33">
        <f>SUM(AA3,AC3,AE3)</f>
        <v>0</v>
      </c>
      <c r="AH3" s="28"/>
      <c r="AI3" s="28"/>
      <c r="AJ3" s="28"/>
      <c r="AK3" s="28"/>
      <c r="AL3" s="28"/>
      <c r="AM3" s="28"/>
      <c r="AN3" s="33">
        <f>SUM(AH3,AJ3,AL3)</f>
        <v>0</v>
      </c>
      <c r="AO3" s="33">
        <f>SUM(AI3,AK3,AM3)</f>
        <v>0</v>
      </c>
      <c r="AP3" s="45">
        <v>100</v>
      </c>
      <c r="AQ3" s="45"/>
      <c r="AR3" s="45">
        <v>100</v>
      </c>
      <c r="AS3" s="45"/>
      <c r="AT3" s="45">
        <v>100</v>
      </c>
      <c r="AU3" s="45"/>
      <c r="AV3" s="21">
        <v>1</v>
      </c>
      <c r="AW3" s="21">
        <v>1</v>
      </c>
      <c r="AX3" s="22">
        <f>IFERROR(Q3/P3,"")</f>
        <v>1</v>
      </c>
      <c r="AY3" s="22">
        <f>IFERROR((Q3+Y3)/(P3+X3),"")</f>
        <v>1</v>
      </c>
      <c r="AZ3" s="22">
        <f>IFERROR((Q3+Y3+AG3)/(P3+X3+AF3),"")</f>
        <v>1</v>
      </c>
      <c r="BA3" s="22">
        <f>IFERROR((Q3+Y3+AG3+AO3)/(P3+X3+AF3+AN3),"")</f>
        <v>1</v>
      </c>
      <c r="BB3" s="22">
        <f>IFERROR(AW3/AV3,"")</f>
        <v>1</v>
      </c>
      <c r="BC3" s="109" t="s">
        <v>146</v>
      </c>
      <c r="BD3"/>
    </row>
  </sheetData>
  <dataValidations count="3">
    <dataValidation allowBlank="1" showInputMessage="1" showErrorMessage="1" promptTitle="Actividades" prompt="Registre las actividades macro que se requieren realizar para lograr la meta" sqref="F2" xr:uid="{00000000-0002-0000-0300-000000000000}"/>
    <dataValidation allowBlank="1" showInputMessage="1" showErrorMessage="1" promptTitle="Producto" prompt="Describa el resultado de lo que se espera alcanzar cuando se cumpla la meta" sqref="G2" xr:uid="{00000000-0002-0000-0300-000001000000}"/>
    <dataValidation allowBlank="1" showInputMessage="1" showErrorMessage="1" prompt="Registre la meta o las metas que se desarrollarán para el cumplimiento del Objetivo en 2021." sqref="D2:E2" xr:uid="{00000000-0002-0000-0300-000002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topLeftCell="B8" workbookViewId="0">
      <selection activeCell="D2" sqref="D2"/>
    </sheetView>
  </sheetViews>
  <sheetFormatPr baseColWidth="10" defaultColWidth="11.42578125" defaultRowHeight="14.25" x14ac:dyDescent="0.2"/>
  <cols>
    <col min="1" max="1" width="1.28515625" style="88" hidden="1" customWidth="1"/>
    <col min="2" max="2" width="38.28515625" style="88" customWidth="1"/>
    <col min="3" max="3" width="36.28515625" style="88" customWidth="1"/>
    <col min="4" max="4" width="28.28515625" style="88" customWidth="1"/>
    <col min="5" max="5" width="18.5703125" style="88" customWidth="1"/>
    <col min="6" max="16384" width="11.42578125" style="88"/>
  </cols>
  <sheetData>
    <row r="1" spans="2:5" x14ac:dyDescent="0.2">
      <c r="B1" s="87" t="s">
        <v>17</v>
      </c>
      <c r="C1" s="87" t="s">
        <v>68</v>
      </c>
      <c r="D1" s="87" t="s">
        <v>69</v>
      </c>
      <c r="E1" s="87" t="s">
        <v>51</v>
      </c>
    </row>
    <row r="2" spans="2:5" ht="77.25" customHeight="1" x14ac:dyDescent="0.2">
      <c r="B2" s="225" t="s">
        <v>19</v>
      </c>
      <c r="C2" s="90" t="s">
        <v>20</v>
      </c>
      <c r="D2" s="91" t="s">
        <v>78</v>
      </c>
      <c r="E2" s="92" t="s">
        <v>45</v>
      </c>
    </row>
    <row r="3" spans="2:5" ht="27" customHeight="1" x14ac:dyDescent="0.2">
      <c r="B3" s="460" t="s">
        <v>21</v>
      </c>
      <c r="C3" s="464" t="s">
        <v>22</v>
      </c>
      <c r="D3" s="93" t="s">
        <v>31</v>
      </c>
      <c r="E3" s="459" t="s">
        <v>46</v>
      </c>
    </row>
    <row r="4" spans="2:5" ht="27" customHeight="1" x14ac:dyDescent="0.2">
      <c r="B4" s="461"/>
      <c r="C4" s="464"/>
      <c r="D4" s="93" t="s">
        <v>32</v>
      </c>
      <c r="E4" s="459"/>
    </row>
    <row r="5" spans="2:5" ht="67.5" customHeight="1" x14ac:dyDescent="0.2">
      <c r="B5" s="461"/>
      <c r="C5" s="94" t="s">
        <v>23</v>
      </c>
      <c r="D5" s="93" t="s">
        <v>33</v>
      </c>
      <c r="E5" s="459"/>
    </row>
    <row r="6" spans="2:5" ht="36" customHeight="1" x14ac:dyDescent="0.2">
      <c r="B6" s="461"/>
      <c r="C6" s="465" t="s">
        <v>66</v>
      </c>
      <c r="D6" s="93" t="s">
        <v>65</v>
      </c>
      <c r="E6" s="459"/>
    </row>
    <row r="7" spans="2:5" ht="45" customHeight="1" x14ac:dyDescent="0.2">
      <c r="B7" s="461"/>
      <c r="C7" s="465"/>
      <c r="D7" s="93" t="s">
        <v>34</v>
      </c>
      <c r="E7" s="459"/>
    </row>
    <row r="8" spans="2:5" ht="27" x14ac:dyDescent="0.2">
      <c r="B8" s="461"/>
      <c r="C8" s="465"/>
      <c r="D8" s="93" t="s">
        <v>35</v>
      </c>
      <c r="E8" s="459"/>
    </row>
    <row r="9" spans="2:5" ht="33.75" customHeight="1" x14ac:dyDescent="0.2">
      <c r="B9" s="461"/>
      <c r="C9" s="95" t="s">
        <v>129</v>
      </c>
      <c r="D9" s="96" t="s">
        <v>36</v>
      </c>
      <c r="E9" s="459" t="s">
        <v>47</v>
      </c>
    </row>
    <row r="10" spans="2:5" ht="45" customHeight="1" x14ac:dyDescent="0.2">
      <c r="B10" s="462"/>
      <c r="C10" s="95" t="s">
        <v>67</v>
      </c>
      <c r="D10" s="96" t="s">
        <v>37</v>
      </c>
      <c r="E10" s="459"/>
    </row>
    <row r="11" spans="2:5" ht="32.25" customHeight="1" x14ac:dyDescent="0.2">
      <c r="B11" s="466" t="s">
        <v>24</v>
      </c>
      <c r="C11" s="97" t="s">
        <v>86</v>
      </c>
      <c r="D11" s="98" t="s">
        <v>38</v>
      </c>
      <c r="E11" s="459" t="s">
        <v>48</v>
      </c>
    </row>
    <row r="12" spans="2:5" ht="45" x14ac:dyDescent="0.2">
      <c r="B12" s="466"/>
      <c r="C12" s="97" t="s">
        <v>25</v>
      </c>
      <c r="D12" s="98" t="s">
        <v>91</v>
      </c>
      <c r="E12" s="459"/>
    </row>
    <row r="13" spans="2:5" ht="22.5" x14ac:dyDescent="0.2">
      <c r="B13" s="467" t="s">
        <v>0</v>
      </c>
      <c r="C13" s="99" t="s">
        <v>95</v>
      </c>
      <c r="D13" s="100" t="s">
        <v>94</v>
      </c>
      <c r="E13" s="459" t="s">
        <v>70</v>
      </c>
    </row>
    <row r="14" spans="2:5" ht="27" x14ac:dyDescent="0.2">
      <c r="B14" s="467"/>
      <c r="C14" s="99" t="s">
        <v>75</v>
      </c>
      <c r="D14" s="100" t="s">
        <v>39</v>
      </c>
      <c r="E14" s="459"/>
    </row>
    <row r="15" spans="2:5" ht="33.75" x14ac:dyDescent="0.2">
      <c r="B15" s="467"/>
      <c r="C15" s="99" t="s">
        <v>100</v>
      </c>
      <c r="D15" s="100" t="s">
        <v>103</v>
      </c>
      <c r="E15" s="459"/>
    </row>
    <row r="16" spans="2:5" ht="27" x14ac:dyDescent="0.2">
      <c r="B16" s="463" t="s">
        <v>26</v>
      </c>
      <c r="C16" s="101" t="s">
        <v>27</v>
      </c>
      <c r="D16" s="102" t="s">
        <v>40</v>
      </c>
      <c r="E16" s="459" t="s">
        <v>49</v>
      </c>
    </row>
    <row r="17" spans="2:5" ht="57.75" customHeight="1" x14ac:dyDescent="0.2">
      <c r="B17" s="463"/>
      <c r="C17" s="103" t="s">
        <v>28</v>
      </c>
      <c r="D17" s="102" t="s">
        <v>41</v>
      </c>
      <c r="E17" s="459"/>
    </row>
    <row r="18" spans="2:5" ht="60" customHeight="1" x14ac:dyDescent="0.2">
      <c r="B18" s="463"/>
      <c r="C18" s="103" t="s">
        <v>28</v>
      </c>
      <c r="D18" s="102" t="s">
        <v>42</v>
      </c>
      <c r="E18" s="459"/>
    </row>
    <row r="19" spans="2:5" ht="78.75" x14ac:dyDescent="0.2">
      <c r="B19" s="108" t="s">
        <v>29</v>
      </c>
      <c r="C19" s="104" t="s">
        <v>77</v>
      </c>
      <c r="D19" s="105" t="s">
        <v>106</v>
      </c>
      <c r="E19" s="89" t="s">
        <v>50</v>
      </c>
    </row>
    <row r="20" spans="2:5" ht="58.5" customHeight="1" x14ac:dyDescent="0.2">
      <c r="B20" s="108" t="s">
        <v>1</v>
      </c>
      <c r="C20" s="106" t="s">
        <v>30</v>
      </c>
      <c r="D20" s="107" t="s">
        <v>43</v>
      </c>
      <c r="E20" s="89" t="s">
        <v>45</v>
      </c>
    </row>
  </sheetData>
  <sheetProtection algorithmName="SHA-512" hashValue="QjMXUNgtKO6tEKd8Cmvblqy4vH2k3EMtEE0KG83qjggDc/VVHd+QBALc61i7gy27P5dGPe4EGlOPoFQmBMQskQ==" saltValue="aglt3s9Cvgw7YoizX0BBdg==" spinCount="100000" sheet="1" objects="1" scenarios="1" selectLockedCells="1" selectUnlockedCells="1"/>
  <mergeCells count="11">
    <mergeCell ref="E13:E15"/>
    <mergeCell ref="E16:E18"/>
    <mergeCell ref="B3:B10"/>
    <mergeCell ref="B16:B18"/>
    <mergeCell ref="E3:E8"/>
    <mergeCell ref="E9:E10"/>
    <mergeCell ref="E11:E12"/>
    <mergeCell ref="C3:C4"/>
    <mergeCell ref="C6:C8"/>
    <mergeCell ref="B11:B12"/>
    <mergeCell ref="B13:B15"/>
  </mergeCells>
  <dataValidations count="1">
    <dataValidation allowBlank="1" showInputMessage="1" showErrorMessage="1" prompt="Registre la meta o las metas que se desarrollarán para el cumplimiento del Objetivo en 2021." sqref="D17:D18" xr:uid="{00000000-0002-0000-0400-000000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D27"/>
  <sheetViews>
    <sheetView zoomScale="107" zoomScaleNormal="107" workbookViewId="0">
      <selection activeCell="BC9" sqref="BC9"/>
    </sheetView>
  </sheetViews>
  <sheetFormatPr baseColWidth="10" defaultColWidth="22.42578125" defaultRowHeight="11.25" x14ac:dyDescent="0.2"/>
  <cols>
    <col min="1" max="1" width="10.42578125" style="1" customWidth="1"/>
    <col min="2" max="2" width="22.5703125" style="1" customWidth="1"/>
    <col min="3" max="3" width="22.5703125" style="4" customWidth="1"/>
    <col min="4" max="4" width="11.28515625" style="1" customWidth="1"/>
    <col min="5" max="5" width="19.28515625" style="1" customWidth="1"/>
    <col min="6" max="6" width="53" style="1" customWidth="1"/>
    <col min="7" max="7" width="29.42578125" style="1" customWidth="1"/>
    <col min="8" max="8" width="6.28515625" style="1" customWidth="1"/>
    <col min="9" max="9" width="6.42578125" style="1" customWidth="1"/>
    <col min="10" max="15" width="5.42578125" style="1" customWidth="1"/>
    <col min="16" max="16" width="5.85546875" style="1" customWidth="1"/>
    <col min="17" max="17" width="6.5703125" style="1" customWidth="1"/>
    <col min="18" max="18" width="5.140625" style="1" customWidth="1"/>
    <col min="19" max="19" width="5.28515625" style="1" customWidth="1"/>
    <col min="20" max="20" width="5.42578125" style="1" customWidth="1"/>
    <col min="21" max="21" width="7.140625" style="1" customWidth="1"/>
    <col min="22" max="22" width="5.42578125" style="1" customWidth="1"/>
    <col min="23" max="23" width="4.5703125" style="1" customWidth="1"/>
    <col min="24" max="25" width="5.7109375" style="1" customWidth="1"/>
    <col min="26" max="26" width="5.42578125" style="1" customWidth="1"/>
    <col min="27" max="27" width="4.5703125" style="1" customWidth="1"/>
    <col min="28" max="28" width="5.42578125" style="1" customWidth="1"/>
    <col min="29" max="29" width="4.5703125" style="1" customWidth="1"/>
    <col min="30" max="30" width="5.42578125" style="1" customWidth="1"/>
    <col min="31" max="33" width="4.5703125" style="1" customWidth="1"/>
    <col min="34" max="34" width="5.42578125" style="1" customWidth="1"/>
    <col min="35" max="35" width="4.5703125" style="1" customWidth="1"/>
    <col min="36" max="36" width="5.42578125" style="1" customWidth="1"/>
    <col min="37" max="37" width="4.5703125" style="1" customWidth="1"/>
    <col min="38" max="38" width="5.42578125" style="1" customWidth="1"/>
    <col min="39" max="39" width="4.5703125" style="1" customWidth="1"/>
    <col min="40" max="40" width="5.28515625" style="1" customWidth="1"/>
    <col min="41" max="41" width="3.85546875" style="1" customWidth="1"/>
    <col min="42" max="47" width="5" style="1" customWidth="1"/>
    <col min="48" max="48" width="9.28515625" style="1" customWidth="1"/>
    <col min="49" max="49" width="10.140625" style="1" customWidth="1"/>
    <col min="50" max="50" width="7.140625" style="1" hidden="1" customWidth="1"/>
    <col min="51" max="51" width="7.5703125" style="1" hidden="1" customWidth="1"/>
    <col min="52" max="53" width="7.42578125" style="1" hidden="1" customWidth="1"/>
    <col min="54" max="54" width="10.42578125" style="1" customWidth="1"/>
    <col min="55" max="55" width="40" style="1" customWidth="1"/>
    <col min="56" max="56" width="12.85546875" style="1" customWidth="1"/>
    <col min="57" max="16384" width="22.42578125" style="1"/>
  </cols>
  <sheetData>
    <row r="1" spans="1:56" ht="21" customHeight="1" x14ac:dyDescent="0.2">
      <c r="A1" s="294"/>
      <c r="B1" s="294"/>
      <c r="C1" s="297" t="s">
        <v>130</v>
      </c>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BC1" s="112" t="s">
        <v>141</v>
      </c>
    </row>
    <row r="2" spans="1:56" ht="27" customHeight="1" x14ac:dyDescent="0.2">
      <c r="A2" s="295"/>
      <c r="B2" s="295"/>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BC2" s="112" t="s">
        <v>143</v>
      </c>
    </row>
    <row r="3" spans="1:56" ht="34.5" customHeight="1" thickBot="1" x14ac:dyDescent="0.25">
      <c r="A3" s="296"/>
      <c r="B3" s="296"/>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BC3" s="112" t="s">
        <v>142</v>
      </c>
    </row>
    <row r="4" spans="1:56"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6"/>
      <c r="AW4" s="6"/>
      <c r="AX4" s="6"/>
      <c r="AY4" s="6"/>
      <c r="AZ4" s="6"/>
      <c r="BA4" s="6"/>
      <c r="BB4" s="6"/>
    </row>
    <row r="5" spans="1:56" ht="22.5" customHeight="1" x14ac:dyDescent="0.2">
      <c r="A5" s="300" t="s">
        <v>51</v>
      </c>
      <c r="B5" s="302" t="s">
        <v>17</v>
      </c>
      <c r="C5" s="302" t="s">
        <v>18</v>
      </c>
      <c r="D5" s="468" t="s">
        <v>154</v>
      </c>
      <c r="E5" s="302" t="s">
        <v>16</v>
      </c>
      <c r="F5" s="302" t="s">
        <v>15</v>
      </c>
      <c r="G5" s="302" t="s">
        <v>14</v>
      </c>
      <c r="H5" s="470" t="s">
        <v>148</v>
      </c>
      <c r="I5" s="471"/>
      <c r="J5" s="313" t="s">
        <v>147</v>
      </c>
      <c r="K5" s="314"/>
      <c r="L5" s="314"/>
      <c r="M5" s="314"/>
      <c r="N5" s="314"/>
      <c r="O5" s="314"/>
      <c r="P5" s="314"/>
      <c r="Q5" s="314"/>
      <c r="R5" s="314"/>
      <c r="S5" s="315"/>
      <c r="T5" s="118"/>
      <c r="U5" s="118"/>
      <c r="V5" s="118"/>
      <c r="W5" s="118"/>
      <c r="X5" s="118"/>
      <c r="Y5" s="118"/>
      <c r="Z5" s="118"/>
      <c r="AA5" s="118"/>
      <c r="AB5" s="118"/>
      <c r="AC5" s="118"/>
      <c r="AD5" s="118"/>
      <c r="AE5" s="118"/>
      <c r="AF5" s="118"/>
      <c r="AG5" s="118"/>
      <c r="AH5" s="118"/>
      <c r="AI5" s="118"/>
      <c r="AJ5" s="118"/>
      <c r="AK5" s="118"/>
      <c r="AL5" s="118"/>
      <c r="AM5" s="118"/>
      <c r="AN5" s="118"/>
      <c r="AO5" s="118"/>
      <c r="AP5" s="316"/>
      <c r="AQ5" s="317"/>
      <c r="AR5" s="317"/>
      <c r="AS5" s="317"/>
      <c r="AT5" s="317"/>
      <c r="AU5" s="318"/>
      <c r="AV5" s="319">
        <v>2021</v>
      </c>
      <c r="AW5" s="319"/>
      <c r="AX5" s="321" t="s">
        <v>9</v>
      </c>
      <c r="AY5" s="322"/>
      <c r="AZ5" s="322"/>
      <c r="BA5" s="323"/>
      <c r="BB5" s="319" t="s">
        <v>8</v>
      </c>
      <c r="BC5" s="327" t="s">
        <v>134</v>
      </c>
      <c r="BD5" s="474" t="s">
        <v>140</v>
      </c>
    </row>
    <row r="6" spans="1:56" ht="18" customHeight="1" x14ac:dyDescent="0.2">
      <c r="A6" s="301"/>
      <c r="B6" s="303"/>
      <c r="C6" s="303"/>
      <c r="D6" s="469"/>
      <c r="E6" s="303"/>
      <c r="F6" s="303"/>
      <c r="G6" s="303"/>
      <c r="H6" s="472"/>
      <c r="I6" s="473"/>
      <c r="J6" s="330" t="s">
        <v>110</v>
      </c>
      <c r="K6" s="330"/>
      <c r="L6" s="330" t="s">
        <v>111</v>
      </c>
      <c r="M6" s="330"/>
      <c r="N6" s="330" t="s">
        <v>112</v>
      </c>
      <c r="O6" s="330"/>
      <c r="P6" s="477" t="s">
        <v>13</v>
      </c>
      <c r="Q6" s="477"/>
      <c r="R6" s="330" t="s">
        <v>113</v>
      </c>
      <c r="S6" s="330"/>
      <c r="T6" s="330" t="s">
        <v>114</v>
      </c>
      <c r="U6" s="330"/>
      <c r="V6" s="330" t="s">
        <v>115</v>
      </c>
      <c r="W6" s="330"/>
      <c r="X6" s="329" t="s">
        <v>12</v>
      </c>
      <c r="Y6" s="329"/>
      <c r="Z6" s="330" t="s">
        <v>116</v>
      </c>
      <c r="AA6" s="330"/>
      <c r="AB6" s="330" t="s">
        <v>117</v>
      </c>
      <c r="AC6" s="330"/>
      <c r="AD6" s="330" t="s">
        <v>118</v>
      </c>
      <c r="AE6" s="330"/>
      <c r="AF6" s="329" t="s">
        <v>11</v>
      </c>
      <c r="AG6" s="329"/>
      <c r="AH6" s="330" t="s">
        <v>119</v>
      </c>
      <c r="AI6" s="330"/>
      <c r="AJ6" s="330" t="s">
        <v>120</v>
      </c>
      <c r="AK6" s="330"/>
      <c r="AL6" s="330" t="s">
        <v>121</v>
      </c>
      <c r="AM6" s="330"/>
      <c r="AN6" s="329" t="s">
        <v>10</v>
      </c>
      <c r="AO6" s="329"/>
      <c r="AP6" s="306">
        <v>2022</v>
      </c>
      <c r="AQ6" s="306"/>
      <c r="AR6" s="306">
        <v>2023</v>
      </c>
      <c r="AS6" s="306"/>
      <c r="AT6" s="306">
        <v>2024</v>
      </c>
      <c r="AU6" s="306"/>
      <c r="AV6" s="320"/>
      <c r="AW6" s="320"/>
      <c r="AX6" s="324"/>
      <c r="AY6" s="325"/>
      <c r="AZ6" s="325"/>
      <c r="BA6" s="326"/>
      <c r="BB6" s="320"/>
      <c r="BC6" s="328"/>
      <c r="BD6" s="475"/>
    </row>
    <row r="7" spans="1:56" s="3" customFormat="1" ht="26.25" customHeight="1" thickBot="1" x14ac:dyDescent="0.3">
      <c r="A7" s="301"/>
      <c r="B7" s="303"/>
      <c r="C7" s="303"/>
      <c r="D7" s="469"/>
      <c r="E7" s="303"/>
      <c r="F7" s="303"/>
      <c r="G7" s="303"/>
      <c r="H7" s="7" t="s">
        <v>7</v>
      </c>
      <c r="I7" s="7" t="s">
        <v>6</v>
      </c>
      <c r="J7" s="9" t="s">
        <v>7</v>
      </c>
      <c r="K7" s="115" t="s">
        <v>6</v>
      </c>
      <c r="L7" s="9" t="s">
        <v>7</v>
      </c>
      <c r="M7" s="115" t="s">
        <v>6</v>
      </c>
      <c r="N7" s="9" t="s">
        <v>7</v>
      </c>
      <c r="O7" s="115" t="s">
        <v>6</v>
      </c>
      <c r="P7" s="82" t="s">
        <v>7</v>
      </c>
      <c r="Q7" s="116" t="s">
        <v>6</v>
      </c>
      <c r="R7" s="9" t="s">
        <v>7</v>
      </c>
      <c r="S7" s="115" t="s">
        <v>6</v>
      </c>
      <c r="T7" s="9" t="s">
        <v>7</v>
      </c>
      <c r="U7" s="115" t="s">
        <v>6</v>
      </c>
      <c r="V7" s="9" t="s">
        <v>7</v>
      </c>
      <c r="W7" s="115" t="s">
        <v>6</v>
      </c>
      <c r="X7" s="83" t="s">
        <v>7</v>
      </c>
      <c r="Y7" s="114" t="s">
        <v>6</v>
      </c>
      <c r="Z7" s="9" t="s">
        <v>7</v>
      </c>
      <c r="AA7" s="115" t="s">
        <v>6</v>
      </c>
      <c r="AB7" s="9" t="s">
        <v>7</v>
      </c>
      <c r="AC7" s="115" t="s">
        <v>6</v>
      </c>
      <c r="AD7" s="9" t="s">
        <v>7</v>
      </c>
      <c r="AE7" s="115" t="s">
        <v>6</v>
      </c>
      <c r="AF7" s="83" t="s">
        <v>7</v>
      </c>
      <c r="AG7" s="114" t="s">
        <v>6</v>
      </c>
      <c r="AH7" s="9" t="s">
        <v>7</v>
      </c>
      <c r="AI7" s="115" t="s">
        <v>6</v>
      </c>
      <c r="AJ7" s="9" t="s">
        <v>7</v>
      </c>
      <c r="AK7" s="115" t="s">
        <v>6</v>
      </c>
      <c r="AL7" s="9" t="s">
        <v>7</v>
      </c>
      <c r="AM7" s="115" t="s">
        <v>6</v>
      </c>
      <c r="AN7" s="83" t="s">
        <v>7</v>
      </c>
      <c r="AO7" s="114" t="s">
        <v>6</v>
      </c>
      <c r="AP7" s="8" t="s">
        <v>7</v>
      </c>
      <c r="AQ7" s="8" t="s">
        <v>6</v>
      </c>
      <c r="AR7" s="8" t="s">
        <v>7</v>
      </c>
      <c r="AS7" s="8" t="s">
        <v>6</v>
      </c>
      <c r="AT7" s="8" t="s">
        <v>7</v>
      </c>
      <c r="AU7" s="8" t="s">
        <v>6</v>
      </c>
      <c r="AV7" s="113" t="s">
        <v>7</v>
      </c>
      <c r="AW7" s="113" t="s">
        <v>6</v>
      </c>
      <c r="AX7" s="113" t="s">
        <v>5</v>
      </c>
      <c r="AY7" s="113" t="s">
        <v>4</v>
      </c>
      <c r="AZ7" s="113" t="s">
        <v>3</v>
      </c>
      <c r="BA7" s="113" t="s">
        <v>2</v>
      </c>
      <c r="BB7" s="320"/>
      <c r="BC7" s="328"/>
      <c r="BD7" s="476"/>
    </row>
    <row r="8" spans="1:56" ht="84.75" customHeight="1" x14ac:dyDescent="0.2">
      <c r="A8" s="331" t="s">
        <v>45</v>
      </c>
      <c r="B8" s="333" t="s">
        <v>19</v>
      </c>
      <c r="C8" s="11" t="s">
        <v>20</v>
      </c>
      <c r="D8" s="12">
        <v>0.5</v>
      </c>
      <c r="E8" s="10" t="s">
        <v>78</v>
      </c>
      <c r="F8" s="13" t="s">
        <v>44</v>
      </c>
      <c r="G8" s="14" t="s">
        <v>135</v>
      </c>
      <c r="H8" s="12">
        <v>1</v>
      </c>
      <c r="I8" s="12">
        <v>1</v>
      </c>
      <c r="J8" s="15">
        <v>0.08</v>
      </c>
      <c r="K8" s="16">
        <v>0.08</v>
      </c>
      <c r="L8" s="15">
        <v>0.08</v>
      </c>
      <c r="M8" s="16">
        <v>0.08</v>
      </c>
      <c r="N8" s="15">
        <v>0.08</v>
      </c>
      <c r="O8" s="16">
        <v>0.08</v>
      </c>
      <c r="P8" s="17">
        <f t="shared" ref="P8:Q23" si="0">SUM(J8,L8,N8)</f>
        <v>0.24</v>
      </c>
      <c r="Q8" s="17">
        <f t="shared" si="0"/>
        <v>0.24</v>
      </c>
      <c r="R8" s="15">
        <v>0.09</v>
      </c>
      <c r="S8" s="16">
        <v>0.09</v>
      </c>
      <c r="T8" s="15">
        <v>0.1</v>
      </c>
      <c r="U8" s="16"/>
      <c r="V8" s="15">
        <v>0.08</v>
      </c>
      <c r="W8" s="16"/>
      <c r="X8" s="17">
        <f t="shared" ref="X8:Y23" si="1">SUM(R8,T8,V8)</f>
        <v>0.27</v>
      </c>
      <c r="Y8" s="17">
        <f t="shared" si="1"/>
        <v>0.09</v>
      </c>
      <c r="Z8" s="15">
        <v>0.08</v>
      </c>
      <c r="AA8" s="18"/>
      <c r="AB8" s="15">
        <v>0.08</v>
      </c>
      <c r="AC8" s="18"/>
      <c r="AD8" s="15">
        <v>0.09</v>
      </c>
      <c r="AE8" s="19"/>
      <c r="AF8" s="17">
        <f t="shared" ref="AF8:AG23" si="2">SUM(Z8,AB8,AD8)</f>
        <v>0.25</v>
      </c>
      <c r="AG8" s="17">
        <f t="shared" si="2"/>
        <v>0</v>
      </c>
      <c r="AH8" s="15">
        <v>0.08</v>
      </c>
      <c r="AI8" s="18"/>
      <c r="AJ8" s="15">
        <v>0.08</v>
      </c>
      <c r="AK8" s="18"/>
      <c r="AL8" s="15">
        <v>0.08</v>
      </c>
      <c r="AM8" s="19"/>
      <c r="AN8" s="17">
        <f t="shared" ref="AN8:AO23" si="3">SUM(AH8,AJ8,AL8)</f>
        <v>0.24</v>
      </c>
      <c r="AO8" s="17">
        <f t="shared" si="3"/>
        <v>0</v>
      </c>
      <c r="AP8" s="20">
        <v>1</v>
      </c>
      <c r="AQ8" s="20"/>
      <c r="AR8" s="20">
        <v>1</v>
      </c>
      <c r="AS8" s="20"/>
      <c r="AT8" s="20">
        <v>1</v>
      </c>
      <c r="AU8" s="20"/>
      <c r="AV8" s="21">
        <f t="shared" ref="AV8:AW22" si="4">SUM(P8,X8,AF8,AN8)</f>
        <v>1</v>
      </c>
      <c r="AW8" s="21">
        <f t="shared" si="4"/>
        <v>0.32999999999999996</v>
      </c>
      <c r="AX8" s="22">
        <f>IFERROR(Q8/P8,"")</f>
        <v>1</v>
      </c>
      <c r="AY8" s="22">
        <f t="shared" ref="AY8:AY27" si="5">IFERROR((Q8+Y8)/(P8+X8),"")</f>
        <v>0.64705882352941169</v>
      </c>
      <c r="AZ8" s="22">
        <f t="shared" ref="AZ8:AZ27" si="6">IFERROR((Q8+Y8+AG8)/(P8+X8+AF8),"")</f>
        <v>0.43421052631578944</v>
      </c>
      <c r="BA8" s="22">
        <f t="shared" ref="BA8:BA27" si="7">IFERROR((Q8+Y8+AG8+AO8)/(P8+X8+AF8+AN8),"")</f>
        <v>0.32999999999999996</v>
      </c>
      <c r="BB8" s="84">
        <f t="shared" ref="BB8:BB27" si="8">IFERROR(AW8/AV8,"")</f>
        <v>0.32999999999999996</v>
      </c>
      <c r="BC8" s="109" t="s">
        <v>107</v>
      </c>
      <c r="BD8" s="335">
        <v>0.16500000000000001</v>
      </c>
    </row>
    <row r="9" spans="1:56" ht="66" customHeight="1" x14ac:dyDescent="0.2">
      <c r="A9" s="332"/>
      <c r="B9" s="334"/>
      <c r="C9" s="11" t="s">
        <v>144</v>
      </c>
      <c r="D9" s="12">
        <v>0.5</v>
      </c>
      <c r="E9" s="10" t="s">
        <v>136</v>
      </c>
      <c r="F9" s="13" t="s">
        <v>137</v>
      </c>
      <c r="G9" s="14" t="s">
        <v>138</v>
      </c>
      <c r="H9" s="12">
        <v>0</v>
      </c>
      <c r="I9" s="12">
        <v>0</v>
      </c>
      <c r="J9" s="15">
        <v>0</v>
      </c>
      <c r="K9" s="16">
        <v>0</v>
      </c>
      <c r="L9" s="15">
        <v>0</v>
      </c>
      <c r="M9" s="16">
        <v>0</v>
      </c>
      <c r="N9" s="15">
        <v>0</v>
      </c>
      <c r="O9" s="16">
        <v>0</v>
      </c>
      <c r="P9" s="17">
        <f t="shared" si="0"/>
        <v>0</v>
      </c>
      <c r="Q9" s="17">
        <f t="shared" si="0"/>
        <v>0</v>
      </c>
      <c r="R9" s="15">
        <v>0</v>
      </c>
      <c r="S9" s="16">
        <v>0</v>
      </c>
      <c r="T9" s="15">
        <v>0</v>
      </c>
      <c r="U9" s="16"/>
      <c r="V9" s="15">
        <v>0.05</v>
      </c>
      <c r="W9" s="16"/>
      <c r="X9" s="17">
        <f t="shared" si="1"/>
        <v>0.05</v>
      </c>
      <c r="Y9" s="17">
        <f t="shared" si="1"/>
        <v>0</v>
      </c>
      <c r="Z9" s="15">
        <v>0.15</v>
      </c>
      <c r="AA9" s="18"/>
      <c r="AB9" s="15">
        <v>0.2</v>
      </c>
      <c r="AC9" s="18"/>
      <c r="AD9" s="15">
        <v>0.25</v>
      </c>
      <c r="AE9" s="19"/>
      <c r="AF9" s="17">
        <f t="shared" si="2"/>
        <v>0.6</v>
      </c>
      <c r="AG9" s="17">
        <f t="shared" si="2"/>
        <v>0</v>
      </c>
      <c r="AH9" s="15">
        <v>0.2</v>
      </c>
      <c r="AI9" s="18"/>
      <c r="AJ9" s="15">
        <v>0.15</v>
      </c>
      <c r="AK9" s="18"/>
      <c r="AL9" s="15">
        <v>0</v>
      </c>
      <c r="AM9" s="19"/>
      <c r="AN9" s="17">
        <f t="shared" si="3"/>
        <v>0.35</v>
      </c>
      <c r="AO9" s="17">
        <f t="shared" si="3"/>
        <v>0</v>
      </c>
      <c r="AP9" s="20">
        <v>1</v>
      </c>
      <c r="AQ9" s="20"/>
      <c r="AR9" s="20">
        <v>1</v>
      </c>
      <c r="AS9" s="20"/>
      <c r="AT9" s="20">
        <v>1</v>
      </c>
      <c r="AU9" s="20"/>
      <c r="AV9" s="21">
        <f t="shared" si="4"/>
        <v>1</v>
      </c>
      <c r="AW9" s="21">
        <f t="shared" si="4"/>
        <v>0</v>
      </c>
      <c r="AX9" s="22" t="str">
        <f>IFERROR(Q9/P9,"")</f>
        <v/>
      </c>
      <c r="AY9" s="22">
        <f t="shared" si="5"/>
        <v>0</v>
      </c>
      <c r="AZ9" s="22">
        <f t="shared" si="6"/>
        <v>0</v>
      </c>
      <c r="BA9" s="22">
        <f t="shared" si="7"/>
        <v>0</v>
      </c>
      <c r="BB9" s="84">
        <f t="shared" si="8"/>
        <v>0</v>
      </c>
      <c r="BC9" s="109" t="s">
        <v>145</v>
      </c>
      <c r="BD9" s="336"/>
    </row>
    <row r="10" spans="1:56" ht="80.25" customHeight="1" x14ac:dyDescent="0.2">
      <c r="A10" s="337" t="s">
        <v>46</v>
      </c>
      <c r="B10" s="338" t="s">
        <v>21</v>
      </c>
      <c r="C10" s="338" t="s">
        <v>22</v>
      </c>
      <c r="D10" s="24">
        <v>0.5</v>
      </c>
      <c r="E10" s="25" t="s">
        <v>31</v>
      </c>
      <c r="F10" s="26" t="s">
        <v>52</v>
      </c>
      <c r="G10" s="26" t="s">
        <v>52</v>
      </c>
      <c r="H10" s="24">
        <v>1</v>
      </c>
      <c r="I10" s="24">
        <v>1</v>
      </c>
      <c r="J10" s="20">
        <v>0</v>
      </c>
      <c r="K10" s="20">
        <v>0</v>
      </c>
      <c r="L10" s="20">
        <v>0</v>
      </c>
      <c r="M10" s="20">
        <v>0</v>
      </c>
      <c r="N10" s="20">
        <v>0</v>
      </c>
      <c r="O10" s="20">
        <v>0</v>
      </c>
      <c r="P10" s="17">
        <f t="shared" si="0"/>
        <v>0</v>
      </c>
      <c r="Q10" s="17">
        <f t="shared" si="0"/>
        <v>0</v>
      </c>
      <c r="R10" s="20">
        <v>0</v>
      </c>
      <c r="S10" s="20">
        <v>0</v>
      </c>
      <c r="T10" s="27">
        <v>0.125</v>
      </c>
      <c r="U10" s="20"/>
      <c r="V10" s="27">
        <v>0.125</v>
      </c>
      <c r="W10" s="20"/>
      <c r="X10" s="17">
        <f t="shared" si="1"/>
        <v>0.25</v>
      </c>
      <c r="Y10" s="17">
        <f t="shared" si="1"/>
        <v>0</v>
      </c>
      <c r="Z10" s="27">
        <v>0.125</v>
      </c>
      <c r="AA10" s="27"/>
      <c r="AB10" s="27">
        <v>0.125</v>
      </c>
      <c r="AC10" s="27"/>
      <c r="AD10" s="27">
        <v>0.125</v>
      </c>
      <c r="AE10" s="20"/>
      <c r="AF10" s="17">
        <f t="shared" si="2"/>
        <v>0.375</v>
      </c>
      <c r="AG10" s="17">
        <f t="shared" si="2"/>
        <v>0</v>
      </c>
      <c r="AH10" s="27">
        <v>0.125</v>
      </c>
      <c r="AI10" s="27"/>
      <c r="AJ10" s="27">
        <v>0.125</v>
      </c>
      <c r="AK10" s="27"/>
      <c r="AL10" s="27">
        <v>0.125</v>
      </c>
      <c r="AM10" s="20"/>
      <c r="AN10" s="17">
        <f t="shared" si="3"/>
        <v>0.375</v>
      </c>
      <c r="AO10" s="17">
        <f t="shared" si="3"/>
        <v>0</v>
      </c>
      <c r="AP10" s="28">
        <v>100</v>
      </c>
      <c r="AQ10" s="28"/>
      <c r="AR10" s="28">
        <v>100</v>
      </c>
      <c r="AS10" s="28"/>
      <c r="AT10" s="28">
        <v>100</v>
      </c>
      <c r="AU10" s="28"/>
      <c r="AV10" s="21">
        <f t="shared" si="4"/>
        <v>1</v>
      </c>
      <c r="AW10" s="21">
        <f t="shared" si="4"/>
        <v>0</v>
      </c>
      <c r="AX10" s="22" t="str">
        <f t="shared" ref="AX10:AX27" si="9">IFERROR(Q10/P10,"")</f>
        <v/>
      </c>
      <c r="AY10" s="22">
        <f t="shared" si="5"/>
        <v>0</v>
      </c>
      <c r="AZ10" s="22">
        <f t="shared" si="6"/>
        <v>0</v>
      </c>
      <c r="BA10" s="22">
        <f t="shared" si="7"/>
        <v>0</v>
      </c>
      <c r="BB10" s="84">
        <f t="shared" si="8"/>
        <v>0</v>
      </c>
      <c r="BC10" s="109" t="s">
        <v>79</v>
      </c>
      <c r="BD10" s="341">
        <v>6.8000000000000005E-2</v>
      </c>
    </row>
    <row r="11" spans="1:56" ht="65.25" customHeight="1" x14ac:dyDescent="0.2">
      <c r="A11" s="337"/>
      <c r="B11" s="339"/>
      <c r="C11" s="340"/>
      <c r="D11" s="24">
        <v>0.5</v>
      </c>
      <c r="E11" s="25" t="s">
        <v>32</v>
      </c>
      <c r="F11" s="26" t="s">
        <v>52</v>
      </c>
      <c r="G11" s="29" t="s">
        <v>53</v>
      </c>
      <c r="H11" s="24">
        <v>1</v>
      </c>
      <c r="I11" s="24">
        <v>1</v>
      </c>
      <c r="J11" s="20">
        <v>0</v>
      </c>
      <c r="K11" s="20">
        <v>0</v>
      </c>
      <c r="L11" s="20">
        <v>0</v>
      </c>
      <c r="M11" s="20">
        <v>0</v>
      </c>
      <c r="N11" s="20">
        <v>0</v>
      </c>
      <c r="O11" s="20">
        <v>0</v>
      </c>
      <c r="P11" s="17">
        <f t="shared" si="0"/>
        <v>0</v>
      </c>
      <c r="Q11" s="17">
        <f t="shared" si="0"/>
        <v>0</v>
      </c>
      <c r="R11" s="20">
        <v>0.05</v>
      </c>
      <c r="S11" s="20">
        <v>0.05</v>
      </c>
      <c r="T11" s="20">
        <v>0.05</v>
      </c>
      <c r="U11" s="20"/>
      <c r="V11" s="20">
        <v>0.1</v>
      </c>
      <c r="W11" s="20"/>
      <c r="X11" s="17">
        <f t="shared" si="1"/>
        <v>0.2</v>
      </c>
      <c r="Y11" s="17">
        <f t="shared" si="1"/>
        <v>0.05</v>
      </c>
      <c r="Z11" s="20">
        <v>0.15</v>
      </c>
      <c r="AA11" s="20"/>
      <c r="AB11" s="20">
        <v>0.15</v>
      </c>
      <c r="AC11" s="20"/>
      <c r="AD11" s="20">
        <v>0.1</v>
      </c>
      <c r="AE11" s="20"/>
      <c r="AF11" s="17">
        <f t="shared" si="2"/>
        <v>0.4</v>
      </c>
      <c r="AG11" s="17">
        <f t="shared" si="2"/>
        <v>0</v>
      </c>
      <c r="AH11" s="20">
        <v>0.1</v>
      </c>
      <c r="AI11" s="20"/>
      <c r="AJ11" s="20">
        <v>0.2</v>
      </c>
      <c r="AK11" s="20"/>
      <c r="AL11" s="20">
        <v>0.1</v>
      </c>
      <c r="AM11" s="20"/>
      <c r="AN11" s="17">
        <f t="shared" si="3"/>
        <v>0.4</v>
      </c>
      <c r="AO11" s="17">
        <f t="shared" si="3"/>
        <v>0</v>
      </c>
      <c r="AP11" s="28">
        <v>100</v>
      </c>
      <c r="AQ11" s="28"/>
      <c r="AR11" s="28">
        <v>100</v>
      </c>
      <c r="AS11" s="28"/>
      <c r="AT11" s="28">
        <v>100</v>
      </c>
      <c r="AU11" s="28"/>
      <c r="AV11" s="21">
        <f t="shared" si="4"/>
        <v>1</v>
      </c>
      <c r="AW11" s="21">
        <f t="shared" si="4"/>
        <v>0.05</v>
      </c>
      <c r="AX11" s="22" t="str">
        <f t="shared" si="9"/>
        <v/>
      </c>
      <c r="AY11" s="22">
        <f t="shared" si="5"/>
        <v>0.25</v>
      </c>
      <c r="AZ11" s="22">
        <f t="shared" si="6"/>
        <v>8.3333333333333329E-2</v>
      </c>
      <c r="BA11" s="22">
        <f t="shared" si="7"/>
        <v>0.05</v>
      </c>
      <c r="BB11" s="84">
        <f t="shared" si="8"/>
        <v>0.05</v>
      </c>
      <c r="BC11" s="109" t="s">
        <v>80</v>
      </c>
      <c r="BD11" s="342"/>
    </row>
    <row r="12" spans="1:56" ht="78.75" x14ac:dyDescent="0.2">
      <c r="A12" s="337"/>
      <c r="B12" s="339"/>
      <c r="C12" s="23" t="s">
        <v>23</v>
      </c>
      <c r="D12" s="24">
        <v>1</v>
      </c>
      <c r="E12" s="25" t="s">
        <v>33</v>
      </c>
      <c r="F12" s="26" t="s">
        <v>54</v>
      </c>
      <c r="G12" s="29" t="s">
        <v>55</v>
      </c>
      <c r="H12" s="24">
        <v>0</v>
      </c>
      <c r="I12" s="24">
        <v>0</v>
      </c>
      <c r="J12" s="20">
        <v>0</v>
      </c>
      <c r="K12" s="20">
        <v>0</v>
      </c>
      <c r="L12" s="20">
        <v>0</v>
      </c>
      <c r="M12" s="20">
        <v>0</v>
      </c>
      <c r="N12" s="20">
        <v>0</v>
      </c>
      <c r="O12" s="20">
        <v>0</v>
      </c>
      <c r="P12" s="30">
        <f t="shared" si="0"/>
        <v>0</v>
      </c>
      <c r="Q12" s="30">
        <f t="shared" si="0"/>
        <v>0</v>
      </c>
      <c r="R12" s="20">
        <v>0</v>
      </c>
      <c r="S12" s="20">
        <v>0</v>
      </c>
      <c r="T12" s="20">
        <v>0.1</v>
      </c>
      <c r="U12" s="20"/>
      <c r="V12" s="20">
        <v>0.1</v>
      </c>
      <c r="W12" s="20"/>
      <c r="X12" s="17">
        <f t="shared" si="1"/>
        <v>0.2</v>
      </c>
      <c r="Y12" s="17">
        <f t="shared" si="1"/>
        <v>0</v>
      </c>
      <c r="Z12" s="20">
        <v>0.2</v>
      </c>
      <c r="AA12" s="20"/>
      <c r="AB12" s="20">
        <v>0.2</v>
      </c>
      <c r="AC12" s="20"/>
      <c r="AD12" s="20">
        <v>0.2</v>
      </c>
      <c r="AE12" s="20"/>
      <c r="AF12" s="17">
        <f t="shared" si="2"/>
        <v>0.60000000000000009</v>
      </c>
      <c r="AG12" s="17">
        <f t="shared" si="2"/>
        <v>0</v>
      </c>
      <c r="AH12" s="20">
        <v>0.2</v>
      </c>
      <c r="AI12" s="20"/>
      <c r="AJ12" s="20">
        <v>0</v>
      </c>
      <c r="AK12" s="20"/>
      <c r="AL12" s="20">
        <v>0</v>
      </c>
      <c r="AM12" s="20"/>
      <c r="AN12" s="17">
        <f t="shared" si="3"/>
        <v>0.2</v>
      </c>
      <c r="AO12" s="17">
        <f t="shared" si="3"/>
        <v>0</v>
      </c>
      <c r="AP12" s="31"/>
      <c r="AQ12" s="31"/>
      <c r="AR12" s="31"/>
      <c r="AS12" s="31"/>
      <c r="AT12" s="31"/>
      <c r="AU12" s="31"/>
      <c r="AV12" s="21">
        <f t="shared" si="4"/>
        <v>1</v>
      </c>
      <c r="AW12" s="21">
        <f t="shared" si="4"/>
        <v>0</v>
      </c>
      <c r="AX12" s="22" t="str">
        <f t="shared" si="9"/>
        <v/>
      </c>
      <c r="AY12" s="22">
        <f t="shared" si="5"/>
        <v>0</v>
      </c>
      <c r="AZ12" s="22">
        <f t="shared" si="6"/>
        <v>0</v>
      </c>
      <c r="BA12" s="22">
        <f t="shared" si="7"/>
        <v>0</v>
      </c>
      <c r="BB12" s="84">
        <f t="shared" si="8"/>
        <v>0</v>
      </c>
      <c r="BC12" s="109" t="s">
        <v>82</v>
      </c>
      <c r="BD12" s="342"/>
    </row>
    <row r="13" spans="1:56" ht="66.75" customHeight="1" x14ac:dyDescent="0.2">
      <c r="A13" s="337"/>
      <c r="B13" s="339"/>
      <c r="C13" s="338" t="s">
        <v>66</v>
      </c>
      <c r="D13" s="24">
        <v>0.3</v>
      </c>
      <c r="E13" s="25" t="s">
        <v>65</v>
      </c>
      <c r="F13" s="26" t="s">
        <v>56</v>
      </c>
      <c r="G13" s="29" t="s">
        <v>83</v>
      </c>
      <c r="H13" s="24">
        <v>0</v>
      </c>
      <c r="I13" s="24">
        <v>0</v>
      </c>
      <c r="J13" s="28">
        <v>0.05</v>
      </c>
      <c r="K13" s="28">
        <v>0.05</v>
      </c>
      <c r="L13" s="28">
        <v>0.05</v>
      </c>
      <c r="M13" s="28">
        <v>0.05</v>
      </c>
      <c r="N13" s="28">
        <v>0.05</v>
      </c>
      <c r="O13" s="28">
        <v>0.05</v>
      </c>
      <c r="P13" s="32">
        <f t="shared" si="0"/>
        <v>0.15000000000000002</v>
      </c>
      <c r="Q13" s="32">
        <f t="shared" si="0"/>
        <v>0.15000000000000002</v>
      </c>
      <c r="R13" s="28">
        <v>0.1</v>
      </c>
      <c r="S13" s="28">
        <v>0.01</v>
      </c>
      <c r="T13" s="28">
        <v>0.1</v>
      </c>
      <c r="U13" s="28"/>
      <c r="V13" s="28">
        <v>0.1</v>
      </c>
      <c r="W13" s="28"/>
      <c r="X13" s="33">
        <f t="shared" si="1"/>
        <v>0.30000000000000004</v>
      </c>
      <c r="Y13" s="33">
        <f t="shared" si="1"/>
        <v>0.01</v>
      </c>
      <c r="Z13" s="28">
        <v>0.3</v>
      </c>
      <c r="AA13" s="28"/>
      <c r="AB13" s="28">
        <v>7.0000000000000007E-2</v>
      </c>
      <c r="AC13" s="28"/>
      <c r="AD13" s="28">
        <v>7.0000000000000007E-2</v>
      </c>
      <c r="AE13" s="28"/>
      <c r="AF13" s="33">
        <f t="shared" si="2"/>
        <v>0.44</v>
      </c>
      <c r="AG13" s="33">
        <f t="shared" si="2"/>
        <v>0</v>
      </c>
      <c r="AH13" s="28">
        <v>0.11</v>
      </c>
      <c r="AI13" s="28"/>
      <c r="AJ13" s="28">
        <v>0</v>
      </c>
      <c r="AK13" s="28"/>
      <c r="AL13" s="28">
        <v>0</v>
      </c>
      <c r="AM13" s="28"/>
      <c r="AN13" s="33">
        <f t="shared" si="3"/>
        <v>0.11</v>
      </c>
      <c r="AO13" s="33">
        <f t="shared" si="3"/>
        <v>0</v>
      </c>
      <c r="AP13" s="31"/>
      <c r="AQ13" s="31"/>
      <c r="AR13" s="31"/>
      <c r="AS13" s="31"/>
      <c r="AT13" s="31"/>
      <c r="AU13" s="31"/>
      <c r="AV13" s="34">
        <f t="shared" si="4"/>
        <v>1.0000000000000002</v>
      </c>
      <c r="AW13" s="34">
        <f t="shared" si="4"/>
        <v>0.16000000000000003</v>
      </c>
      <c r="AX13" s="22">
        <f t="shared" si="9"/>
        <v>1</v>
      </c>
      <c r="AY13" s="22">
        <f t="shared" si="5"/>
        <v>0.35555555555555557</v>
      </c>
      <c r="AZ13" s="22">
        <f t="shared" si="6"/>
        <v>0.17977528089887643</v>
      </c>
      <c r="BA13" s="22">
        <f t="shared" si="7"/>
        <v>0.16</v>
      </c>
      <c r="BB13" s="84">
        <f t="shared" si="8"/>
        <v>0.16</v>
      </c>
      <c r="BC13" s="109" t="s">
        <v>81</v>
      </c>
      <c r="BD13" s="342"/>
    </row>
    <row r="14" spans="1:56" ht="75.75" customHeight="1" x14ac:dyDescent="0.2">
      <c r="A14" s="337"/>
      <c r="B14" s="339"/>
      <c r="C14" s="339"/>
      <c r="D14" s="24">
        <v>0.35</v>
      </c>
      <c r="E14" s="25" t="s">
        <v>34</v>
      </c>
      <c r="F14" s="26" t="s">
        <v>57</v>
      </c>
      <c r="G14" s="29" t="s">
        <v>58</v>
      </c>
      <c r="H14" s="24">
        <v>0</v>
      </c>
      <c r="I14" s="24">
        <v>0</v>
      </c>
      <c r="J14" s="20">
        <v>0</v>
      </c>
      <c r="K14" s="20">
        <v>0</v>
      </c>
      <c r="L14" s="20">
        <v>0</v>
      </c>
      <c r="M14" s="20">
        <v>0</v>
      </c>
      <c r="N14" s="20">
        <v>0</v>
      </c>
      <c r="O14" s="20">
        <v>0</v>
      </c>
      <c r="P14" s="30">
        <f t="shared" si="0"/>
        <v>0</v>
      </c>
      <c r="Q14" s="30">
        <f t="shared" si="0"/>
        <v>0</v>
      </c>
      <c r="R14" s="20">
        <v>0</v>
      </c>
      <c r="S14" s="20">
        <v>0</v>
      </c>
      <c r="T14" s="20">
        <v>0</v>
      </c>
      <c r="U14" s="20"/>
      <c r="V14" s="20">
        <v>1</v>
      </c>
      <c r="W14" s="20"/>
      <c r="X14" s="30">
        <f t="shared" si="1"/>
        <v>1</v>
      </c>
      <c r="Y14" s="30">
        <f t="shared" si="1"/>
        <v>0</v>
      </c>
      <c r="Z14" s="20">
        <v>0</v>
      </c>
      <c r="AA14" s="20"/>
      <c r="AB14" s="20">
        <v>0</v>
      </c>
      <c r="AC14" s="20"/>
      <c r="AD14" s="20">
        <v>0</v>
      </c>
      <c r="AE14" s="20"/>
      <c r="AF14" s="30">
        <f t="shared" si="2"/>
        <v>0</v>
      </c>
      <c r="AG14" s="30">
        <f t="shared" si="2"/>
        <v>0</v>
      </c>
      <c r="AH14" s="20">
        <v>0</v>
      </c>
      <c r="AI14" s="20"/>
      <c r="AJ14" s="20">
        <v>0</v>
      </c>
      <c r="AK14" s="20"/>
      <c r="AL14" s="20">
        <v>0</v>
      </c>
      <c r="AM14" s="20"/>
      <c r="AN14" s="30">
        <f t="shared" si="3"/>
        <v>0</v>
      </c>
      <c r="AO14" s="30">
        <f t="shared" si="3"/>
        <v>0</v>
      </c>
      <c r="AP14" s="31"/>
      <c r="AQ14" s="31"/>
      <c r="AR14" s="31"/>
      <c r="AS14" s="31"/>
      <c r="AT14" s="31"/>
      <c r="AU14" s="31"/>
      <c r="AV14" s="21">
        <f t="shared" si="4"/>
        <v>1</v>
      </c>
      <c r="AW14" s="21">
        <f t="shared" si="4"/>
        <v>0</v>
      </c>
      <c r="AX14" s="22" t="str">
        <f t="shared" si="9"/>
        <v/>
      </c>
      <c r="AY14" s="22">
        <f t="shared" si="5"/>
        <v>0</v>
      </c>
      <c r="AZ14" s="22">
        <f t="shared" si="6"/>
        <v>0</v>
      </c>
      <c r="BA14" s="22">
        <f t="shared" si="7"/>
        <v>0</v>
      </c>
      <c r="BB14" s="84">
        <f t="shared" si="8"/>
        <v>0</v>
      </c>
      <c r="BC14" s="109" t="s">
        <v>84</v>
      </c>
      <c r="BD14" s="342"/>
    </row>
    <row r="15" spans="1:56" ht="112.15" customHeight="1" x14ac:dyDescent="0.2">
      <c r="A15" s="337"/>
      <c r="B15" s="340"/>
      <c r="C15" s="340"/>
      <c r="D15" s="24">
        <v>0.35</v>
      </c>
      <c r="E15" s="25" t="s">
        <v>35</v>
      </c>
      <c r="F15" s="26" t="s">
        <v>59</v>
      </c>
      <c r="G15" s="29" t="s">
        <v>60</v>
      </c>
      <c r="H15" s="24">
        <v>0</v>
      </c>
      <c r="I15" s="24">
        <v>0</v>
      </c>
      <c r="J15" s="20">
        <v>0</v>
      </c>
      <c r="K15" s="20">
        <v>0</v>
      </c>
      <c r="L15" s="20">
        <v>0</v>
      </c>
      <c r="M15" s="20">
        <v>0</v>
      </c>
      <c r="N15" s="20">
        <v>0.1</v>
      </c>
      <c r="O15" s="20">
        <v>0.1</v>
      </c>
      <c r="P15" s="30">
        <f t="shared" si="0"/>
        <v>0.1</v>
      </c>
      <c r="Q15" s="30">
        <f t="shared" si="0"/>
        <v>0.1</v>
      </c>
      <c r="R15" s="20">
        <v>0.1</v>
      </c>
      <c r="S15" s="20">
        <v>0.1</v>
      </c>
      <c r="T15" s="20">
        <v>0.1</v>
      </c>
      <c r="U15" s="20"/>
      <c r="V15" s="20">
        <v>0.1</v>
      </c>
      <c r="W15" s="20"/>
      <c r="X15" s="30">
        <f t="shared" si="1"/>
        <v>0.30000000000000004</v>
      </c>
      <c r="Y15" s="30">
        <f t="shared" si="1"/>
        <v>0.1</v>
      </c>
      <c r="Z15" s="20">
        <v>0.1</v>
      </c>
      <c r="AA15" s="20"/>
      <c r="AB15" s="20">
        <v>0.1</v>
      </c>
      <c r="AC15" s="20"/>
      <c r="AD15" s="20">
        <v>0.1</v>
      </c>
      <c r="AE15" s="20"/>
      <c r="AF15" s="30">
        <f t="shared" si="2"/>
        <v>0.30000000000000004</v>
      </c>
      <c r="AG15" s="30">
        <f t="shared" si="2"/>
        <v>0</v>
      </c>
      <c r="AH15" s="20">
        <v>0.1</v>
      </c>
      <c r="AI15" s="20"/>
      <c r="AJ15" s="20">
        <v>0.1</v>
      </c>
      <c r="AK15" s="20"/>
      <c r="AL15" s="20">
        <v>0.1</v>
      </c>
      <c r="AM15" s="35"/>
      <c r="AN15" s="30">
        <f t="shared" si="3"/>
        <v>0.30000000000000004</v>
      </c>
      <c r="AO15" s="30">
        <f t="shared" si="3"/>
        <v>0</v>
      </c>
      <c r="AP15" s="31"/>
      <c r="AQ15" s="31"/>
      <c r="AR15" s="31"/>
      <c r="AS15" s="31"/>
      <c r="AT15" s="31"/>
      <c r="AU15" s="31"/>
      <c r="AV15" s="21">
        <f t="shared" si="4"/>
        <v>1</v>
      </c>
      <c r="AW15" s="21">
        <f t="shared" si="4"/>
        <v>0.2</v>
      </c>
      <c r="AX15" s="22">
        <f t="shared" si="9"/>
        <v>1</v>
      </c>
      <c r="AY15" s="22">
        <f t="shared" si="5"/>
        <v>0.5</v>
      </c>
      <c r="AZ15" s="22">
        <f t="shared" si="6"/>
        <v>0.2857142857142857</v>
      </c>
      <c r="BA15" s="22">
        <f t="shared" si="7"/>
        <v>0.2</v>
      </c>
      <c r="BB15" s="84">
        <f t="shared" si="8"/>
        <v>0.2</v>
      </c>
      <c r="BC15" s="109" t="s">
        <v>151</v>
      </c>
      <c r="BD15" s="343"/>
    </row>
    <row r="16" spans="1:56" ht="81" customHeight="1" x14ac:dyDescent="0.2">
      <c r="A16" s="344" t="s">
        <v>47</v>
      </c>
      <c r="B16" s="345" t="s">
        <v>21</v>
      </c>
      <c r="C16" s="36" t="s">
        <v>129</v>
      </c>
      <c r="D16" s="37">
        <v>1</v>
      </c>
      <c r="E16" s="38" t="s">
        <v>36</v>
      </c>
      <c r="F16" s="39" t="s">
        <v>62</v>
      </c>
      <c r="G16" s="40" t="s">
        <v>63</v>
      </c>
      <c r="H16" s="41">
        <v>0</v>
      </c>
      <c r="I16" s="41">
        <v>0</v>
      </c>
      <c r="J16" s="28">
        <v>0</v>
      </c>
      <c r="K16" s="28">
        <v>0</v>
      </c>
      <c r="L16" s="28">
        <v>0</v>
      </c>
      <c r="M16" s="28">
        <v>0</v>
      </c>
      <c r="N16" s="28">
        <v>1</v>
      </c>
      <c r="O16" s="28">
        <v>1</v>
      </c>
      <c r="P16" s="33">
        <f t="shared" si="0"/>
        <v>1</v>
      </c>
      <c r="Q16" s="33">
        <f t="shared" si="0"/>
        <v>1</v>
      </c>
      <c r="R16" s="28">
        <v>0</v>
      </c>
      <c r="S16" s="28">
        <v>0</v>
      </c>
      <c r="T16" s="28">
        <v>0</v>
      </c>
      <c r="U16" s="28"/>
      <c r="V16" s="28">
        <v>1</v>
      </c>
      <c r="W16" s="28"/>
      <c r="X16" s="33">
        <f t="shared" si="1"/>
        <v>1</v>
      </c>
      <c r="Y16" s="33">
        <f t="shared" si="1"/>
        <v>0</v>
      </c>
      <c r="Z16" s="28">
        <v>0</v>
      </c>
      <c r="AA16" s="28"/>
      <c r="AB16" s="28">
        <v>1</v>
      </c>
      <c r="AC16" s="28"/>
      <c r="AD16" s="28">
        <v>0</v>
      </c>
      <c r="AE16" s="28"/>
      <c r="AF16" s="33">
        <f t="shared" si="2"/>
        <v>1</v>
      </c>
      <c r="AG16" s="33">
        <f t="shared" si="2"/>
        <v>0</v>
      </c>
      <c r="AH16" s="28">
        <v>1</v>
      </c>
      <c r="AI16" s="28"/>
      <c r="AJ16" s="28">
        <v>0</v>
      </c>
      <c r="AK16" s="28"/>
      <c r="AL16" s="28">
        <v>0</v>
      </c>
      <c r="AM16" s="28"/>
      <c r="AN16" s="33">
        <f t="shared" si="3"/>
        <v>1</v>
      </c>
      <c r="AO16" s="33">
        <f t="shared" si="3"/>
        <v>0</v>
      </c>
      <c r="AP16" s="42">
        <v>4</v>
      </c>
      <c r="AQ16" s="42"/>
      <c r="AR16" s="42">
        <v>4</v>
      </c>
      <c r="AS16" s="42"/>
      <c r="AT16" s="42">
        <v>4</v>
      </c>
      <c r="AU16" s="42"/>
      <c r="AV16" s="34">
        <f t="shared" si="4"/>
        <v>4</v>
      </c>
      <c r="AW16" s="34">
        <f t="shared" si="4"/>
        <v>1</v>
      </c>
      <c r="AX16" s="22">
        <f t="shared" si="9"/>
        <v>1</v>
      </c>
      <c r="AY16" s="22">
        <f t="shared" si="5"/>
        <v>0.5</v>
      </c>
      <c r="AZ16" s="22">
        <f t="shared" si="6"/>
        <v>0.33333333333333331</v>
      </c>
      <c r="BA16" s="22">
        <f t="shared" si="7"/>
        <v>0.25</v>
      </c>
      <c r="BB16" s="84">
        <f t="shared" si="8"/>
        <v>0.25</v>
      </c>
      <c r="BC16" s="109" t="s">
        <v>152</v>
      </c>
      <c r="BD16" s="347">
        <v>0.12</v>
      </c>
    </row>
    <row r="17" spans="1:56" ht="76.5" customHeight="1" x14ac:dyDescent="0.2">
      <c r="A17" s="344"/>
      <c r="B17" s="346"/>
      <c r="C17" s="36" t="s">
        <v>67</v>
      </c>
      <c r="D17" s="37">
        <v>1</v>
      </c>
      <c r="E17" s="38" t="s">
        <v>37</v>
      </c>
      <c r="F17" s="43" t="s">
        <v>109</v>
      </c>
      <c r="G17" s="44" t="s">
        <v>64</v>
      </c>
      <c r="H17" s="41">
        <v>0</v>
      </c>
      <c r="I17" s="41">
        <v>0</v>
      </c>
      <c r="J17" s="28">
        <v>0</v>
      </c>
      <c r="K17" s="28">
        <v>0</v>
      </c>
      <c r="L17" s="28">
        <v>0</v>
      </c>
      <c r="M17" s="28">
        <v>0</v>
      </c>
      <c r="N17" s="28">
        <v>0</v>
      </c>
      <c r="O17" s="28">
        <v>0</v>
      </c>
      <c r="P17" s="33">
        <f t="shared" si="0"/>
        <v>0</v>
      </c>
      <c r="Q17" s="33">
        <f t="shared" si="0"/>
        <v>0</v>
      </c>
      <c r="R17" s="28">
        <v>0</v>
      </c>
      <c r="S17" s="28">
        <v>0</v>
      </c>
      <c r="T17" s="28">
        <v>0</v>
      </c>
      <c r="U17" s="28"/>
      <c r="V17" s="45">
        <v>1</v>
      </c>
      <c r="W17" s="46"/>
      <c r="X17" s="33">
        <f t="shared" si="1"/>
        <v>1</v>
      </c>
      <c r="Y17" s="33">
        <f t="shared" si="1"/>
        <v>0</v>
      </c>
      <c r="Z17" s="28">
        <v>0</v>
      </c>
      <c r="AA17" s="46"/>
      <c r="AB17" s="45">
        <v>0</v>
      </c>
      <c r="AC17" s="46"/>
      <c r="AD17" s="45">
        <v>1</v>
      </c>
      <c r="AE17" s="46"/>
      <c r="AF17" s="33">
        <f t="shared" si="2"/>
        <v>1</v>
      </c>
      <c r="AG17" s="33">
        <f t="shared" si="2"/>
        <v>0</v>
      </c>
      <c r="AH17" s="45">
        <v>0</v>
      </c>
      <c r="AI17" s="46"/>
      <c r="AJ17" s="45">
        <v>0</v>
      </c>
      <c r="AK17" s="46"/>
      <c r="AL17" s="45">
        <v>0</v>
      </c>
      <c r="AM17" s="46"/>
      <c r="AN17" s="33">
        <f t="shared" si="3"/>
        <v>0</v>
      </c>
      <c r="AO17" s="33">
        <f t="shared" si="3"/>
        <v>0</v>
      </c>
      <c r="AP17" s="47"/>
      <c r="AQ17" s="47"/>
      <c r="AR17" s="47"/>
      <c r="AS17" s="47"/>
      <c r="AT17" s="47"/>
      <c r="AU17" s="47"/>
      <c r="AV17" s="34">
        <f t="shared" si="4"/>
        <v>2</v>
      </c>
      <c r="AW17" s="34">
        <f t="shared" si="4"/>
        <v>0</v>
      </c>
      <c r="AX17" s="22" t="str">
        <f t="shared" si="9"/>
        <v/>
      </c>
      <c r="AY17" s="22">
        <f t="shared" si="5"/>
        <v>0</v>
      </c>
      <c r="AZ17" s="22">
        <f t="shared" si="6"/>
        <v>0</v>
      </c>
      <c r="BA17" s="22">
        <f t="shared" si="7"/>
        <v>0</v>
      </c>
      <c r="BB17" s="84">
        <f t="shared" si="8"/>
        <v>0</v>
      </c>
      <c r="BC17" s="109" t="s">
        <v>131</v>
      </c>
      <c r="BD17" s="348"/>
    </row>
    <row r="18" spans="1:56" ht="53.25" customHeight="1" x14ac:dyDescent="0.2">
      <c r="A18" s="349" t="s">
        <v>48</v>
      </c>
      <c r="B18" s="350" t="s">
        <v>24</v>
      </c>
      <c r="C18" s="48" t="s">
        <v>86</v>
      </c>
      <c r="D18" s="49">
        <v>0.3</v>
      </c>
      <c r="E18" s="52" t="s">
        <v>38</v>
      </c>
      <c r="F18" s="43" t="s">
        <v>87</v>
      </c>
      <c r="G18" s="44" t="s">
        <v>88</v>
      </c>
      <c r="H18" s="50">
        <v>0</v>
      </c>
      <c r="I18" s="50">
        <v>0</v>
      </c>
      <c r="J18" s="28">
        <v>8.33</v>
      </c>
      <c r="K18" s="28">
        <v>5.55</v>
      </c>
      <c r="L18" s="28">
        <v>8.33</v>
      </c>
      <c r="M18" s="28">
        <v>4.99</v>
      </c>
      <c r="N18" s="28">
        <v>8.34</v>
      </c>
      <c r="O18" s="28">
        <v>8.34</v>
      </c>
      <c r="P18" s="33">
        <f t="shared" si="0"/>
        <v>25</v>
      </c>
      <c r="Q18" s="33">
        <f t="shared" si="0"/>
        <v>18.88</v>
      </c>
      <c r="R18" s="28">
        <v>8.33</v>
      </c>
      <c r="S18" s="28">
        <v>8.34</v>
      </c>
      <c r="T18" s="28">
        <v>8.33</v>
      </c>
      <c r="U18" s="28"/>
      <c r="V18" s="28">
        <v>8.34</v>
      </c>
      <c r="W18" s="28"/>
      <c r="X18" s="33">
        <f t="shared" si="1"/>
        <v>25</v>
      </c>
      <c r="Y18" s="33">
        <f t="shared" si="1"/>
        <v>8.34</v>
      </c>
      <c r="Z18" s="28">
        <v>8.33</v>
      </c>
      <c r="AA18" s="46"/>
      <c r="AB18" s="28">
        <v>8.33</v>
      </c>
      <c r="AC18" s="46"/>
      <c r="AD18" s="28">
        <v>8.34</v>
      </c>
      <c r="AE18" s="46"/>
      <c r="AF18" s="33">
        <f t="shared" si="2"/>
        <v>25</v>
      </c>
      <c r="AG18" s="33">
        <f t="shared" si="2"/>
        <v>0</v>
      </c>
      <c r="AH18" s="28">
        <v>8.33</v>
      </c>
      <c r="AI18" s="46"/>
      <c r="AJ18" s="28">
        <v>8.33</v>
      </c>
      <c r="AK18" s="46"/>
      <c r="AL18" s="28">
        <v>8.34</v>
      </c>
      <c r="AM18" s="51"/>
      <c r="AN18" s="33">
        <f t="shared" si="3"/>
        <v>25</v>
      </c>
      <c r="AO18" s="33">
        <f t="shared" si="3"/>
        <v>0</v>
      </c>
      <c r="AP18" s="47">
        <v>100</v>
      </c>
      <c r="AQ18" s="47"/>
      <c r="AR18" s="47">
        <v>100</v>
      </c>
      <c r="AS18" s="47"/>
      <c r="AT18" s="47">
        <v>100</v>
      </c>
      <c r="AU18" s="47"/>
      <c r="AV18" s="34">
        <f t="shared" si="4"/>
        <v>100</v>
      </c>
      <c r="AW18" s="34">
        <f t="shared" si="4"/>
        <v>27.22</v>
      </c>
      <c r="AX18" s="22">
        <f t="shared" si="9"/>
        <v>0.75519999999999998</v>
      </c>
      <c r="AY18" s="22">
        <f t="shared" si="5"/>
        <v>0.5444</v>
      </c>
      <c r="AZ18" s="22">
        <f t="shared" si="6"/>
        <v>0.36293333333333333</v>
      </c>
      <c r="BA18" s="22">
        <f t="shared" si="7"/>
        <v>0.2722</v>
      </c>
      <c r="BB18" s="84">
        <f t="shared" si="8"/>
        <v>0.2722</v>
      </c>
      <c r="BC18" s="109" t="s">
        <v>89</v>
      </c>
      <c r="BD18" s="483">
        <v>0.30299999999999999</v>
      </c>
    </row>
    <row r="19" spans="1:56" ht="76.5" customHeight="1" x14ac:dyDescent="0.2">
      <c r="A19" s="349"/>
      <c r="B19" s="351"/>
      <c r="C19" s="48" t="s">
        <v>25</v>
      </c>
      <c r="D19" s="49">
        <v>0.7</v>
      </c>
      <c r="E19" s="52" t="s">
        <v>91</v>
      </c>
      <c r="F19" s="43" t="s">
        <v>85</v>
      </c>
      <c r="G19" s="44" t="s">
        <v>90</v>
      </c>
      <c r="H19" s="53">
        <v>0</v>
      </c>
      <c r="I19" s="53">
        <v>0</v>
      </c>
      <c r="J19" s="54">
        <f t="shared" ref="J19:O19" si="10">(1/12)</f>
        <v>8.3333333333333329E-2</v>
      </c>
      <c r="K19" s="54">
        <f t="shared" si="10"/>
        <v>8.3333333333333329E-2</v>
      </c>
      <c r="L19" s="54">
        <f t="shared" si="10"/>
        <v>8.3333333333333329E-2</v>
      </c>
      <c r="M19" s="54">
        <f t="shared" si="10"/>
        <v>8.3333333333333329E-2</v>
      </c>
      <c r="N19" s="54">
        <f t="shared" si="10"/>
        <v>8.3333333333333329E-2</v>
      </c>
      <c r="O19" s="54">
        <f t="shared" si="10"/>
        <v>8.3333333333333329E-2</v>
      </c>
      <c r="P19" s="33">
        <f t="shared" si="0"/>
        <v>0.25</v>
      </c>
      <c r="Q19" s="33">
        <f t="shared" si="0"/>
        <v>0.25</v>
      </c>
      <c r="R19" s="54">
        <f>(1/12)</f>
        <v>8.3333333333333329E-2</v>
      </c>
      <c r="S19" s="54">
        <f>(1/12)</f>
        <v>8.3333333333333329E-2</v>
      </c>
      <c r="T19" s="54">
        <f>(1/12)</f>
        <v>8.3333333333333329E-2</v>
      </c>
      <c r="U19" s="28"/>
      <c r="V19" s="54">
        <f>(1/12)</f>
        <v>8.3333333333333329E-2</v>
      </c>
      <c r="W19" s="28"/>
      <c r="X19" s="33">
        <f t="shared" si="1"/>
        <v>0.25</v>
      </c>
      <c r="Y19" s="33">
        <f t="shared" si="1"/>
        <v>8.3333333333333329E-2</v>
      </c>
      <c r="Z19" s="54">
        <f>(1/12)</f>
        <v>8.3333333333333329E-2</v>
      </c>
      <c r="AA19" s="46"/>
      <c r="AB19" s="54">
        <f>(1/12)</f>
        <v>8.3333333333333329E-2</v>
      </c>
      <c r="AC19" s="46"/>
      <c r="AD19" s="54">
        <f>(1/12)</f>
        <v>8.3333333333333329E-2</v>
      </c>
      <c r="AE19" s="46"/>
      <c r="AF19" s="33">
        <f t="shared" si="2"/>
        <v>0.25</v>
      </c>
      <c r="AG19" s="33">
        <f t="shared" si="2"/>
        <v>0</v>
      </c>
      <c r="AH19" s="54">
        <f>(1/12)</f>
        <v>8.3333333333333329E-2</v>
      </c>
      <c r="AI19" s="46"/>
      <c r="AJ19" s="54">
        <f>(1/12)</f>
        <v>8.3333333333333329E-2</v>
      </c>
      <c r="AK19" s="46"/>
      <c r="AL19" s="54">
        <f>(1/12)</f>
        <v>8.3333333333333329E-2</v>
      </c>
      <c r="AM19" s="46"/>
      <c r="AN19" s="33">
        <f t="shared" si="3"/>
        <v>0.25</v>
      </c>
      <c r="AO19" s="33">
        <f t="shared" si="3"/>
        <v>0</v>
      </c>
      <c r="AP19" s="47">
        <v>1</v>
      </c>
      <c r="AQ19" s="47"/>
      <c r="AR19" s="47">
        <v>2</v>
      </c>
      <c r="AS19" s="47"/>
      <c r="AT19" s="47">
        <v>2</v>
      </c>
      <c r="AU19" s="47"/>
      <c r="AV19" s="34">
        <f t="shared" si="4"/>
        <v>1</v>
      </c>
      <c r="AW19" s="34">
        <f t="shared" si="4"/>
        <v>0.33333333333333331</v>
      </c>
      <c r="AX19" s="22">
        <f t="shared" si="9"/>
        <v>1</v>
      </c>
      <c r="AY19" s="22">
        <f t="shared" si="5"/>
        <v>0.66666666666666663</v>
      </c>
      <c r="AZ19" s="22">
        <f t="shared" si="6"/>
        <v>0.44444444444444442</v>
      </c>
      <c r="BA19" s="22">
        <f t="shared" si="7"/>
        <v>0.33333333333333331</v>
      </c>
      <c r="BB19" s="84">
        <f t="shared" si="8"/>
        <v>0.33333333333333331</v>
      </c>
      <c r="BC19" s="109" t="s">
        <v>92</v>
      </c>
      <c r="BD19" s="484"/>
    </row>
    <row r="20" spans="1:56" ht="42.75" customHeight="1" x14ac:dyDescent="0.2">
      <c r="A20" s="352" t="s">
        <v>93</v>
      </c>
      <c r="B20" s="485" t="s">
        <v>0</v>
      </c>
      <c r="C20" s="117" t="s">
        <v>95</v>
      </c>
      <c r="D20" s="55">
        <v>0.35</v>
      </c>
      <c r="E20" s="56" t="s">
        <v>94</v>
      </c>
      <c r="F20" s="57" t="s">
        <v>97</v>
      </c>
      <c r="G20" s="57" t="s">
        <v>96</v>
      </c>
      <c r="H20" s="58">
        <v>200</v>
      </c>
      <c r="I20" s="58">
        <v>200</v>
      </c>
      <c r="J20" s="28">
        <v>65</v>
      </c>
      <c r="K20" s="28">
        <v>72</v>
      </c>
      <c r="L20" s="28">
        <v>75</v>
      </c>
      <c r="M20" s="28">
        <v>57</v>
      </c>
      <c r="N20" s="28">
        <v>62</v>
      </c>
      <c r="O20" s="28">
        <v>62</v>
      </c>
      <c r="P20" s="33">
        <f t="shared" si="0"/>
        <v>202</v>
      </c>
      <c r="Q20" s="33">
        <f t="shared" si="0"/>
        <v>191</v>
      </c>
      <c r="R20" s="28">
        <v>68</v>
      </c>
      <c r="S20" s="28">
        <v>68</v>
      </c>
      <c r="T20" s="28">
        <v>71</v>
      </c>
      <c r="U20" s="28"/>
      <c r="V20" s="28">
        <v>46</v>
      </c>
      <c r="W20" s="28"/>
      <c r="X20" s="33">
        <f t="shared" si="1"/>
        <v>185</v>
      </c>
      <c r="Y20" s="33">
        <f t="shared" si="1"/>
        <v>68</v>
      </c>
      <c r="Z20" s="46"/>
      <c r="AA20" s="46"/>
      <c r="AB20" s="46"/>
      <c r="AC20" s="46"/>
      <c r="AD20" s="46"/>
      <c r="AE20" s="46"/>
      <c r="AF20" s="33">
        <f t="shared" si="2"/>
        <v>0</v>
      </c>
      <c r="AG20" s="33">
        <f t="shared" si="2"/>
        <v>0</v>
      </c>
      <c r="AH20" s="46"/>
      <c r="AI20" s="46"/>
      <c r="AJ20" s="46"/>
      <c r="AK20" s="46"/>
      <c r="AL20" s="46"/>
      <c r="AM20" s="46"/>
      <c r="AN20" s="33">
        <f t="shared" si="3"/>
        <v>0</v>
      </c>
      <c r="AO20" s="33">
        <f t="shared" si="3"/>
        <v>0</v>
      </c>
      <c r="AP20" s="45">
        <v>200</v>
      </c>
      <c r="AQ20" s="45"/>
      <c r="AR20" s="45">
        <v>200</v>
      </c>
      <c r="AS20" s="45"/>
      <c r="AT20" s="45">
        <v>200</v>
      </c>
      <c r="AU20" s="45"/>
      <c r="AV20" s="34">
        <f t="shared" si="4"/>
        <v>387</v>
      </c>
      <c r="AW20" s="34">
        <f t="shared" si="4"/>
        <v>259</v>
      </c>
      <c r="AX20" s="22">
        <f t="shared" si="9"/>
        <v>0.9455445544554455</v>
      </c>
      <c r="AY20" s="22">
        <f t="shared" si="5"/>
        <v>0.66925064599483208</v>
      </c>
      <c r="AZ20" s="22">
        <f t="shared" si="6"/>
        <v>0.66925064599483208</v>
      </c>
      <c r="BA20" s="22">
        <f t="shared" si="7"/>
        <v>0.66925064599483208</v>
      </c>
      <c r="BB20" s="85">
        <f t="shared" si="8"/>
        <v>0.66925064599483208</v>
      </c>
      <c r="BC20" s="109" t="s">
        <v>153</v>
      </c>
      <c r="BD20" s="356">
        <v>0.223</v>
      </c>
    </row>
    <row r="21" spans="1:56" ht="67.5" x14ac:dyDescent="0.2">
      <c r="A21" s="352"/>
      <c r="B21" s="485"/>
      <c r="C21" s="117" t="s">
        <v>75</v>
      </c>
      <c r="D21" s="55">
        <v>0.35</v>
      </c>
      <c r="E21" s="56" t="s">
        <v>39</v>
      </c>
      <c r="F21" s="57" t="s">
        <v>98</v>
      </c>
      <c r="G21" s="57" t="s">
        <v>99</v>
      </c>
      <c r="H21" s="58">
        <v>1</v>
      </c>
      <c r="I21" s="58">
        <v>0</v>
      </c>
      <c r="J21" s="28">
        <v>0</v>
      </c>
      <c r="K21" s="28">
        <v>0</v>
      </c>
      <c r="L21" s="28">
        <v>0</v>
      </c>
      <c r="M21" s="28">
        <v>0</v>
      </c>
      <c r="N21" s="28">
        <v>0</v>
      </c>
      <c r="O21" s="28">
        <v>0</v>
      </c>
      <c r="P21" s="33">
        <f t="shared" si="0"/>
        <v>0</v>
      </c>
      <c r="Q21" s="33">
        <f t="shared" si="0"/>
        <v>0</v>
      </c>
      <c r="R21" s="28">
        <v>0</v>
      </c>
      <c r="S21" s="28">
        <v>0</v>
      </c>
      <c r="T21" s="28">
        <v>1</v>
      </c>
      <c r="U21" s="28"/>
      <c r="V21" s="28">
        <v>0</v>
      </c>
      <c r="W21" s="28"/>
      <c r="X21" s="33">
        <f t="shared" si="1"/>
        <v>1</v>
      </c>
      <c r="Y21" s="33">
        <f t="shared" si="1"/>
        <v>0</v>
      </c>
      <c r="Z21" s="45">
        <v>0</v>
      </c>
      <c r="AA21" s="45"/>
      <c r="AB21" s="45">
        <v>0</v>
      </c>
      <c r="AC21" s="45"/>
      <c r="AD21" s="45">
        <v>0</v>
      </c>
      <c r="AE21" s="45"/>
      <c r="AF21" s="33">
        <f t="shared" si="2"/>
        <v>0</v>
      </c>
      <c r="AG21" s="33">
        <f t="shared" si="2"/>
        <v>0</v>
      </c>
      <c r="AH21" s="45">
        <v>0</v>
      </c>
      <c r="AI21" s="45"/>
      <c r="AJ21" s="45">
        <v>0</v>
      </c>
      <c r="AK21" s="45"/>
      <c r="AL21" s="45">
        <v>2</v>
      </c>
      <c r="AM21" s="45"/>
      <c r="AN21" s="33">
        <f t="shared" si="3"/>
        <v>2</v>
      </c>
      <c r="AO21" s="33">
        <f t="shared" si="3"/>
        <v>0</v>
      </c>
      <c r="AP21" s="45">
        <v>2</v>
      </c>
      <c r="AQ21" s="45"/>
      <c r="AR21" s="45">
        <v>2</v>
      </c>
      <c r="AS21" s="45"/>
      <c r="AT21" s="45">
        <v>1</v>
      </c>
      <c r="AU21" s="45"/>
      <c r="AV21" s="34">
        <f t="shared" si="4"/>
        <v>3</v>
      </c>
      <c r="AW21" s="34">
        <f t="shared" si="4"/>
        <v>0</v>
      </c>
      <c r="AX21" s="22" t="str">
        <f t="shared" si="9"/>
        <v/>
      </c>
      <c r="AY21" s="22">
        <f t="shared" si="5"/>
        <v>0</v>
      </c>
      <c r="AZ21" s="22">
        <f t="shared" si="6"/>
        <v>0</v>
      </c>
      <c r="BA21" s="22">
        <f t="shared" si="7"/>
        <v>0</v>
      </c>
      <c r="BB21" s="84">
        <f t="shared" si="8"/>
        <v>0</v>
      </c>
      <c r="BC21" s="109" t="s">
        <v>104</v>
      </c>
      <c r="BD21" s="357"/>
    </row>
    <row r="22" spans="1:56" ht="56.25" x14ac:dyDescent="0.2">
      <c r="A22" s="352"/>
      <c r="B22" s="485"/>
      <c r="C22" s="117" t="s">
        <v>100</v>
      </c>
      <c r="D22" s="55">
        <v>0.3</v>
      </c>
      <c r="E22" s="56" t="s">
        <v>103</v>
      </c>
      <c r="F22" s="57" t="s">
        <v>101</v>
      </c>
      <c r="G22" s="57" t="s">
        <v>102</v>
      </c>
      <c r="H22" s="58">
        <v>145</v>
      </c>
      <c r="I22" s="58">
        <v>145</v>
      </c>
      <c r="J22" s="28">
        <v>0</v>
      </c>
      <c r="K22" s="28">
        <v>0</v>
      </c>
      <c r="L22" s="28">
        <v>0</v>
      </c>
      <c r="M22" s="28">
        <v>0</v>
      </c>
      <c r="N22" s="28">
        <v>0</v>
      </c>
      <c r="O22" s="28">
        <v>0</v>
      </c>
      <c r="P22" s="33">
        <f t="shared" si="0"/>
        <v>0</v>
      </c>
      <c r="Q22" s="33">
        <f t="shared" si="0"/>
        <v>0</v>
      </c>
      <c r="R22" s="28">
        <v>0</v>
      </c>
      <c r="S22" s="28">
        <v>0</v>
      </c>
      <c r="T22" s="28">
        <v>0</v>
      </c>
      <c r="U22" s="28"/>
      <c r="V22" s="28">
        <v>30</v>
      </c>
      <c r="W22" s="28"/>
      <c r="X22" s="33">
        <f t="shared" si="1"/>
        <v>30</v>
      </c>
      <c r="Y22" s="33">
        <f t="shared" si="1"/>
        <v>0</v>
      </c>
      <c r="Z22" s="28">
        <v>30</v>
      </c>
      <c r="AA22" s="28"/>
      <c r="AB22" s="28">
        <v>35</v>
      </c>
      <c r="AC22" s="28"/>
      <c r="AD22" s="28">
        <v>35</v>
      </c>
      <c r="AE22" s="28"/>
      <c r="AF22" s="33">
        <f t="shared" si="2"/>
        <v>100</v>
      </c>
      <c r="AG22" s="33">
        <f t="shared" si="2"/>
        <v>0</v>
      </c>
      <c r="AH22" s="28">
        <v>30</v>
      </c>
      <c r="AI22" s="28"/>
      <c r="AJ22" s="28">
        <v>30</v>
      </c>
      <c r="AK22" s="28"/>
      <c r="AL22" s="28">
        <v>10</v>
      </c>
      <c r="AM22" s="28"/>
      <c r="AN22" s="33">
        <f t="shared" si="3"/>
        <v>70</v>
      </c>
      <c r="AO22" s="33">
        <f t="shared" si="3"/>
        <v>0</v>
      </c>
      <c r="AP22" s="45">
        <v>200</v>
      </c>
      <c r="AQ22" s="45"/>
      <c r="AR22" s="45">
        <v>200</v>
      </c>
      <c r="AS22" s="45"/>
      <c r="AT22" s="45">
        <v>0</v>
      </c>
      <c r="AU22" s="45"/>
      <c r="AV22" s="34">
        <f t="shared" si="4"/>
        <v>200</v>
      </c>
      <c r="AW22" s="34">
        <f t="shared" si="4"/>
        <v>0</v>
      </c>
      <c r="AX22" s="22" t="str">
        <f t="shared" si="9"/>
        <v/>
      </c>
      <c r="AY22" s="22">
        <f t="shared" si="5"/>
        <v>0</v>
      </c>
      <c r="AZ22" s="22">
        <f t="shared" si="6"/>
        <v>0</v>
      </c>
      <c r="BA22" s="22">
        <f t="shared" si="7"/>
        <v>0</v>
      </c>
      <c r="BB22" s="84">
        <f t="shared" si="8"/>
        <v>0</v>
      </c>
      <c r="BC22" s="119" t="s">
        <v>149</v>
      </c>
      <c r="BD22" s="357"/>
    </row>
    <row r="23" spans="1:56" ht="81" x14ac:dyDescent="0.2">
      <c r="A23" s="478" t="s">
        <v>49</v>
      </c>
      <c r="B23" s="360" t="s">
        <v>108</v>
      </c>
      <c r="C23" s="59" t="s">
        <v>27</v>
      </c>
      <c r="D23" s="60">
        <v>0.4</v>
      </c>
      <c r="E23" s="61" t="s">
        <v>40</v>
      </c>
      <c r="F23" s="62" t="s">
        <v>122</v>
      </c>
      <c r="G23" s="63" t="s">
        <v>123</v>
      </c>
      <c r="H23" s="64">
        <v>0</v>
      </c>
      <c r="I23" s="64">
        <v>0</v>
      </c>
      <c r="J23" s="28">
        <v>336</v>
      </c>
      <c r="K23" s="28">
        <v>336</v>
      </c>
      <c r="L23" s="28">
        <v>805</v>
      </c>
      <c r="M23" s="28">
        <v>805</v>
      </c>
      <c r="N23" s="28">
        <v>3874</v>
      </c>
      <c r="O23" s="28">
        <v>3874</v>
      </c>
      <c r="P23" s="33">
        <f t="shared" si="0"/>
        <v>5015</v>
      </c>
      <c r="Q23" s="33">
        <f t="shared" si="0"/>
        <v>5015</v>
      </c>
      <c r="R23" s="28">
        <v>408</v>
      </c>
      <c r="S23" s="28">
        <v>408</v>
      </c>
      <c r="T23" s="28"/>
      <c r="U23" s="28"/>
      <c r="V23" s="28"/>
      <c r="W23" s="28"/>
      <c r="X23" s="33">
        <f t="shared" si="1"/>
        <v>408</v>
      </c>
      <c r="Y23" s="33">
        <f t="shared" si="1"/>
        <v>408</v>
      </c>
      <c r="Z23" s="28"/>
      <c r="AA23" s="28"/>
      <c r="AB23" s="28"/>
      <c r="AC23" s="28"/>
      <c r="AD23" s="28"/>
      <c r="AE23" s="28"/>
      <c r="AF23" s="33">
        <f t="shared" si="2"/>
        <v>0</v>
      </c>
      <c r="AG23" s="33">
        <f t="shared" si="2"/>
        <v>0</v>
      </c>
      <c r="AH23" s="28"/>
      <c r="AI23" s="28"/>
      <c r="AJ23" s="28"/>
      <c r="AK23" s="28"/>
      <c r="AL23" s="28"/>
      <c r="AM23" s="28"/>
      <c r="AN23" s="33">
        <f t="shared" si="3"/>
        <v>0</v>
      </c>
      <c r="AO23" s="33">
        <f t="shared" si="3"/>
        <v>0</v>
      </c>
      <c r="AP23" s="45">
        <v>100</v>
      </c>
      <c r="AQ23" s="45"/>
      <c r="AR23" s="45">
        <v>100</v>
      </c>
      <c r="AS23" s="45"/>
      <c r="AT23" s="45">
        <v>100</v>
      </c>
      <c r="AU23" s="45"/>
      <c r="AV23" s="21">
        <v>1</v>
      </c>
      <c r="AW23" s="21">
        <v>1</v>
      </c>
      <c r="AX23" s="22">
        <f t="shared" si="9"/>
        <v>1</v>
      </c>
      <c r="AY23" s="22">
        <f t="shared" si="5"/>
        <v>1</v>
      </c>
      <c r="AZ23" s="22">
        <f t="shared" si="6"/>
        <v>1</v>
      </c>
      <c r="BA23" s="22">
        <f t="shared" si="7"/>
        <v>1</v>
      </c>
      <c r="BB23" s="22">
        <f t="shared" si="8"/>
        <v>1</v>
      </c>
      <c r="BC23" s="109" t="s">
        <v>146</v>
      </c>
      <c r="BD23" s="479" t="s">
        <v>139</v>
      </c>
    </row>
    <row r="24" spans="1:56" ht="219.75" customHeight="1" x14ac:dyDescent="0.2">
      <c r="A24" s="478"/>
      <c r="B24" s="361"/>
      <c r="C24" s="65" t="s">
        <v>28</v>
      </c>
      <c r="D24" s="60">
        <v>0.3</v>
      </c>
      <c r="E24" s="61" t="s">
        <v>41</v>
      </c>
      <c r="F24" s="13" t="s">
        <v>124</v>
      </c>
      <c r="G24" s="14" t="s">
        <v>125</v>
      </c>
      <c r="H24" s="64">
        <v>0</v>
      </c>
      <c r="I24" s="64">
        <v>0</v>
      </c>
      <c r="J24" s="28">
        <v>1</v>
      </c>
      <c r="K24" s="28">
        <v>1</v>
      </c>
      <c r="L24" s="28">
        <v>2</v>
      </c>
      <c r="M24" s="28">
        <v>1</v>
      </c>
      <c r="N24" s="28">
        <v>1</v>
      </c>
      <c r="O24" s="28">
        <v>1</v>
      </c>
      <c r="P24" s="33">
        <f t="shared" ref="P24:Q27" si="11">SUM(J24,L24,N24)</f>
        <v>4</v>
      </c>
      <c r="Q24" s="33">
        <f t="shared" si="11"/>
        <v>3</v>
      </c>
      <c r="R24" s="28">
        <v>0</v>
      </c>
      <c r="S24" s="28">
        <v>5</v>
      </c>
      <c r="T24" s="28">
        <v>3</v>
      </c>
      <c r="U24" s="28"/>
      <c r="V24" s="28">
        <v>3</v>
      </c>
      <c r="W24" s="28"/>
      <c r="X24" s="33">
        <f t="shared" ref="X24:Y27" si="12">SUM(R24,T24,V24)</f>
        <v>6</v>
      </c>
      <c r="Y24" s="33">
        <f t="shared" si="12"/>
        <v>5</v>
      </c>
      <c r="Z24" s="28">
        <v>1</v>
      </c>
      <c r="AA24" s="28"/>
      <c r="AB24" s="28">
        <v>1</v>
      </c>
      <c r="AC24" s="28"/>
      <c r="AD24" s="28">
        <v>1</v>
      </c>
      <c r="AE24" s="28"/>
      <c r="AF24" s="33">
        <f t="shared" ref="AF24:AG27" si="13">SUM(Z24,AB24,AD24)</f>
        <v>3</v>
      </c>
      <c r="AG24" s="33">
        <f t="shared" si="13"/>
        <v>0</v>
      </c>
      <c r="AH24" s="28">
        <v>2</v>
      </c>
      <c r="AI24" s="28"/>
      <c r="AJ24" s="28">
        <v>2</v>
      </c>
      <c r="AK24" s="28"/>
      <c r="AL24" s="28">
        <v>0</v>
      </c>
      <c r="AM24" s="28"/>
      <c r="AN24" s="33">
        <f t="shared" ref="AN24:AO27" si="14">SUM(AH24,AJ24,AL24)</f>
        <v>4</v>
      </c>
      <c r="AO24" s="33">
        <f t="shared" si="14"/>
        <v>0</v>
      </c>
      <c r="AP24" s="45">
        <v>1</v>
      </c>
      <c r="AQ24" s="45"/>
      <c r="AR24" s="45">
        <v>1</v>
      </c>
      <c r="AS24" s="45"/>
      <c r="AT24" s="45">
        <v>1</v>
      </c>
      <c r="AU24" s="45"/>
      <c r="AV24" s="34">
        <f t="shared" ref="AV24:AW27" si="15">SUM(P24,X24,AF24,AN24)</f>
        <v>17</v>
      </c>
      <c r="AW24" s="34">
        <f t="shared" si="15"/>
        <v>8</v>
      </c>
      <c r="AX24" s="22">
        <f t="shared" si="9"/>
        <v>0.75</v>
      </c>
      <c r="AY24" s="22">
        <f t="shared" si="5"/>
        <v>0.8</v>
      </c>
      <c r="AZ24" s="22">
        <f t="shared" si="6"/>
        <v>0.61538461538461542</v>
      </c>
      <c r="BA24" s="22">
        <f t="shared" si="7"/>
        <v>0.47058823529411764</v>
      </c>
      <c r="BB24" s="85">
        <f t="shared" si="8"/>
        <v>0.47058823529411764</v>
      </c>
      <c r="BC24" s="109" t="s">
        <v>132</v>
      </c>
      <c r="BD24" s="480"/>
    </row>
    <row r="25" spans="1:56" ht="99" x14ac:dyDescent="0.2">
      <c r="A25" s="478"/>
      <c r="B25" s="482"/>
      <c r="C25" s="65" t="s">
        <v>28</v>
      </c>
      <c r="D25" s="60">
        <v>0.3</v>
      </c>
      <c r="E25" s="61" t="s">
        <v>42</v>
      </c>
      <c r="F25" s="13" t="s">
        <v>126</v>
      </c>
      <c r="G25" s="14" t="s">
        <v>127</v>
      </c>
      <c r="H25" s="66">
        <v>1</v>
      </c>
      <c r="I25" s="66">
        <v>1</v>
      </c>
      <c r="J25" s="28">
        <v>93</v>
      </c>
      <c r="K25" s="28">
        <v>93</v>
      </c>
      <c r="L25" s="28">
        <v>20</v>
      </c>
      <c r="M25" s="28">
        <v>20</v>
      </c>
      <c r="N25" s="28">
        <v>300</v>
      </c>
      <c r="O25" s="28">
        <v>300</v>
      </c>
      <c r="P25" s="33">
        <f t="shared" si="11"/>
        <v>413</v>
      </c>
      <c r="Q25" s="33">
        <f t="shared" si="11"/>
        <v>413</v>
      </c>
      <c r="R25" s="28">
        <v>50</v>
      </c>
      <c r="S25" s="28">
        <v>50</v>
      </c>
      <c r="T25" s="28"/>
      <c r="U25" s="28"/>
      <c r="V25" s="28"/>
      <c r="W25" s="28"/>
      <c r="X25" s="33">
        <f t="shared" si="12"/>
        <v>50</v>
      </c>
      <c r="Y25" s="33">
        <f t="shared" si="12"/>
        <v>50</v>
      </c>
      <c r="Z25" s="28"/>
      <c r="AA25" s="28"/>
      <c r="AB25" s="28"/>
      <c r="AC25" s="28"/>
      <c r="AD25" s="28"/>
      <c r="AE25" s="28"/>
      <c r="AF25" s="33">
        <f t="shared" si="13"/>
        <v>0</v>
      </c>
      <c r="AG25" s="33">
        <f t="shared" si="13"/>
        <v>0</v>
      </c>
      <c r="AH25" s="28"/>
      <c r="AI25" s="28"/>
      <c r="AJ25" s="28"/>
      <c r="AK25" s="28"/>
      <c r="AL25" s="28"/>
      <c r="AM25" s="28"/>
      <c r="AN25" s="33">
        <f t="shared" si="14"/>
        <v>0</v>
      </c>
      <c r="AO25" s="33">
        <f t="shared" si="14"/>
        <v>0</v>
      </c>
      <c r="AP25" s="45">
        <v>100</v>
      </c>
      <c r="AQ25" s="45"/>
      <c r="AR25" s="45">
        <v>100</v>
      </c>
      <c r="AS25" s="45"/>
      <c r="AT25" s="45">
        <v>100</v>
      </c>
      <c r="AU25" s="45"/>
      <c r="AV25" s="34">
        <f t="shared" si="15"/>
        <v>463</v>
      </c>
      <c r="AW25" s="34">
        <f t="shared" si="15"/>
        <v>463</v>
      </c>
      <c r="AX25" s="22">
        <f t="shared" si="9"/>
        <v>1</v>
      </c>
      <c r="AY25" s="22">
        <f t="shared" si="5"/>
        <v>1</v>
      </c>
      <c r="AZ25" s="22">
        <f t="shared" si="6"/>
        <v>1</v>
      </c>
      <c r="BA25" s="22">
        <f t="shared" si="7"/>
        <v>1</v>
      </c>
      <c r="BB25" s="22">
        <f t="shared" si="8"/>
        <v>1</v>
      </c>
      <c r="BC25" s="109" t="s">
        <v>133</v>
      </c>
      <c r="BD25" s="481"/>
    </row>
    <row r="26" spans="1:56" ht="99" customHeight="1" x14ac:dyDescent="0.2">
      <c r="A26" s="128" t="s">
        <v>50</v>
      </c>
      <c r="B26" s="129" t="s">
        <v>76</v>
      </c>
      <c r="C26" s="129" t="s">
        <v>77</v>
      </c>
      <c r="D26" s="130">
        <v>1</v>
      </c>
      <c r="E26" s="131" t="s">
        <v>106</v>
      </c>
      <c r="F26" s="132" t="s">
        <v>73</v>
      </c>
      <c r="G26" s="133" t="s">
        <v>74</v>
      </c>
      <c r="H26" s="134">
        <v>0</v>
      </c>
      <c r="I26" s="134">
        <v>0</v>
      </c>
      <c r="J26" s="69">
        <v>0</v>
      </c>
      <c r="K26" s="69">
        <v>0</v>
      </c>
      <c r="L26" s="69">
        <v>0</v>
      </c>
      <c r="M26" s="69">
        <v>0</v>
      </c>
      <c r="N26" s="69">
        <v>0</v>
      </c>
      <c r="O26" s="69">
        <v>0</v>
      </c>
      <c r="P26" s="33">
        <f t="shared" si="11"/>
        <v>0</v>
      </c>
      <c r="Q26" s="33">
        <f t="shared" si="11"/>
        <v>0</v>
      </c>
      <c r="R26" s="20">
        <v>0</v>
      </c>
      <c r="S26" s="20">
        <v>0</v>
      </c>
      <c r="T26" s="27">
        <v>6.3E-2</v>
      </c>
      <c r="U26" s="20"/>
      <c r="V26" s="27">
        <v>6.3E-2</v>
      </c>
      <c r="W26" s="20"/>
      <c r="X26" s="33">
        <f t="shared" si="12"/>
        <v>0.126</v>
      </c>
      <c r="Y26" s="33">
        <f t="shared" si="12"/>
        <v>0</v>
      </c>
      <c r="Z26" s="27">
        <v>6.3E-2</v>
      </c>
      <c r="AA26" s="20"/>
      <c r="AB26" s="27">
        <v>6.3E-2</v>
      </c>
      <c r="AC26" s="20"/>
      <c r="AD26" s="27">
        <v>6.3E-2</v>
      </c>
      <c r="AE26" s="20"/>
      <c r="AF26" s="33">
        <f t="shared" si="13"/>
        <v>0.189</v>
      </c>
      <c r="AG26" s="33">
        <f t="shared" si="13"/>
        <v>0</v>
      </c>
      <c r="AH26" s="27">
        <v>6.3E-2</v>
      </c>
      <c r="AI26" s="20"/>
      <c r="AJ26" s="27">
        <v>6.3E-2</v>
      </c>
      <c r="AK26" s="20"/>
      <c r="AL26" s="27">
        <v>6.3E-2</v>
      </c>
      <c r="AM26" s="35"/>
      <c r="AN26" s="33">
        <f t="shared" si="14"/>
        <v>0.189</v>
      </c>
      <c r="AO26" s="33">
        <f t="shared" si="14"/>
        <v>0</v>
      </c>
      <c r="AP26" s="45" t="s">
        <v>128</v>
      </c>
      <c r="AQ26" s="45"/>
      <c r="AR26" s="45">
        <v>1</v>
      </c>
      <c r="AS26" s="45"/>
      <c r="AT26" s="45">
        <v>1</v>
      </c>
      <c r="AU26" s="45"/>
      <c r="AV26" s="21">
        <f t="shared" si="15"/>
        <v>0.504</v>
      </c>
      <c r="AW26" s="21">
        <f t="shared" si="15"/>
        <v>0</v>
      </c>
      <c r="AX26" s="22" t="str">
        <f t="shared" si="9"/>
        <v/>
      </c>
      <c r="AY26" s="22">
        <f t="shared" si="5"/>
        <v>0</v>
      </c>
      <c r="AZ26" s="22">
        <f t="shared" si="6"/>
        <v>0</v>
      </c>
      <c r="BA26" s="22">
        <f t="shared" si="7"/>
        <v>0</v>
      </c>
      <c r="BB26" s="84">
        <f t="shared" si="8"/>
        <v>0</v>
      </c>
      <c r="BC26" s="109" t="s">
        <v>105</v>
      </c>
      <c r="BD26" s="135">
        <v>0</v>
      </c>
    </row>
    <row r="27" spans="1:56" ht="88.5" customHeight="1" thickBot="1" x14ac:dyDescent="0.25">
      <c r="A27" s="121" t="s">
        <v>45</v>
      </c>
      <c r="B27" s="122" t="s">
        <v>1</v>
      </c>
      <c r="C27" s="122" t="s">
        <v>30</v>
      </c>
      <c r="D27" s="123">
        <v>1</v>
      </c>
      <c r="E27" s="124" t="s">
        <v>43</v>
      </c>
      <c r="F27" s="125" t="s">
        <v>71</v>
      </c>
      <c r="G27" s="126" t="s">
        <v>72</v>
      </c>
      <c r="H27" s="123">
        <v>1</v>
      </c>
      <c r="I27" s="123">
        <v>1</v>
      </c>
      <c r="J27" s="74">
        <v>8.3299999999999999E-2</v>
      </c>
      <c r="K27" s="74">
        <v>8.3299999999999999E-2</v>
      </c>
      <c r="L27" s="74">
        <v>8.3299999999999999E-2</v>
      </c>
      <c r="M27" s="74">
        <v>8.3299999999999999E-2</v>
      </c>
      <c r="N27" s="74">
        <v>8.3299999999999999E-2</v>
      </c>
      <c r="O27" s="74">
        <v>8.3299999999999999E-2</v>
      </c>
      <c r="P27" s="75">
        <f t="shared" si="11"/>
        <v>0.24990000000000001</v>
      </c>
      <c r="Q27" s="75">
        <f t="shared" si="11"/>
        <v>0.24990000000000001</v>
      </c>
      <c r="R27" s="74">
        <v>8.3299999999999999E-2</v>
      </c>
      <c r="S27" s="74">
        <v>8.3299999999999999E-2</v>
      </c>
      <c r="T27" s="74"/>
      <c r="U27" s="74">
        <v>8.3299999999999999E-2</v>
      </c>
      <c r="V27" s="74">
        <v>8.3299999999999999E-2</v>
      </c>
      <c r="W27" s="76"/>
      <c r="X27" s="75">
        <f t="shared" si="12"/>
        <v>0.1666</v>
      </c>
      <c r="Y27" s="75">
        <f t="shared" si="12"/>
        <v>0.1666</v>
      </c>
      <c r="Z27" s="74">
        <v>8.3299999999999999E-2</v>
      </c>
      <c r="AA27" s="77"/>
      <c r="AB27" s="74">
        <v>8.3299999999999999E-2</v>
      </c>
      <c r="AC27" s="77"/>
      <c r="AD27" s="74">
        <v>8.3299999999999999E-2</v>
      </c>
      <c r="AE27" s="77"/>
      <c r="AF27" s="75">
        <f t="shared" si="13"/>
        <v>0.24990000000000001</v>
      </c>
      <c r="AG27" s="75">
        <f t="shared" si="13"/>
        <v>0</v>
      </c>
      <c r="AH27" s="74">
        <v>8.3299999999999999E-2</v>
      </c>
      <c r="AI27" s="76"/>
      <c r="AJ27" s="74">
        <v>8.3299999999999999E-2</v>
      </c>
      <c r="AK27" s="76"/>
      <c r="AL27" s="74">
        <v>8.3299999999999999E-2</v>
      </c>
      <c r="AM27" s="78"/>
      <c r="AN27" s="75">
        <f t="shared" si="14"/>
        <v>0.24990000000000001</v>
      </c>
      <c r="AO27" s="75">
        <f t="shared" si="14"/>
        <v>0</v>
      </c>
      <c r="AP27" s="79">
        <v>100</v>
      </c>
      <c r="AQ27" s="79"/>
      <c r="AR27" s="79">
        <v>100</v>
      </c>
      <c r="AS27" s="79"/>
      <c r="AT27" s="79">
        <v>100</v>
      </c>
      <c r="AU27" s="79"/>
      <c r="AV27" s="80">
        <f t="shared" si="15"/>
        <v>0.9163</v>
      </c>
      <c r="AW27" s="80">
        <f t="shared" si="15"/>
        <v>0.41649999999999998</v>
      </c>
      <c r="AX27" s="81">
        <f t="shared" si="9"/>
        <v>1</v>
      </c>
      <c r="AY27" s="81">
        <f t="shared" si="5"/>
        <v>1</v>
      </c>
      <c r="AZ27" s="81">
        <f t="shared" si="6"/>
        <v>0.625</v>
      </c>
      <c r="BA27" s="81">
        <f t="shared" si="7"/>
        <v>0.45454545454545453</v>
      </c>
      <c r="BB27" s="86">
        <f t="shared" si="8"/>
        <v>0.45454545454545453</v>
      </c>
      <c r="BC27" s="120" t="s">
        <v>150</v>
      </c>
      <c r="BD27" s="127">
        <v>0.33</v>
      </c>
    </row>
  </sheetData>
  <mergeCells count="56">
    <mergeCell ref="A23:A25"/>
    <mergeCell ref="BD23:BD25"/>
    <mergeCell ref="B10:B15"/>
    <mergeCell ref="B16:B17"/>
    <mergeCell ref="B18:B19"/>
    <mergeCell ref="B23:B25"/>
    <mergeCell ref="A16:A17"/>
    <mergeCell ref="BD16:BD17"/>
    <mergeCell ref="A18:A19"/>
    <mergeCell ref="BD18:BD19"/>
    <mergeCell ref="A20:A22"/>
    <mergeCell ref="B20:B22"/>
    <mergeCell ref="BD20:BD22"/>
    <mergeCell ref="A8:A9"/>
    <mergeCell ref="B8:B9"/>
    <mergeCell ref="BD8:BD9"/>
    <mergeCell ref="A10:A15"/>
    <mergeCell ref="C10:C11"/>
    <mergeCell ref="BD10:BD15"/>
    <mergeCell ref="C13:C15"/>
    <mergeCell ref="BD5:BD7"/>
    <mergeCell ref="J6:K6"/>
    <mergeCell ref="L6:M6"/>
    <mergeCell ref="N6:O6"/>
    <mergeCell ref="P6:Q6"/>
    <mergeCell ref="R6:S6"/>
    <mergeCell ref="T6:U6"/>
    <mergeCell ref="V6:W6"/>
    <mergeCell ref="X6:Y6"/>
    <mergeCell ref="Z6:AA6"/>
    <mergeCell ref="J5:S5"/>
    <mergeCell ref="AP5:AU5"/>
    <mergeCell ref="AV5:AW6"/>
    <mergeCell ref="AX5:BA6"/>
    <mergeCell ref="BB5:BB7"/>
    <mergeCell ref="AJ6:AK6"/>
    <mergeCell ref="BC5:BC7"/>
    <mergeCell ref="AB6:AC6"/>
    <mergeCell ref="AD6:AE6"/>
    <mergeCell ref="AF6:AG6"/>
    <mergeCell ref="AH6:AI6"/>
    <mergeCell ref="AT6:AU6"/>
    <mergeCell ref="AL6:AM6"/>
    <mergeCell ref="AN6:AO6"/>
    <mergeCell ref="AP6:AQ6"/>
    <mergeCell ref="AR6:AS6"/>
    <mergeCell ref="A1:B3"/>
    <mergeCell ref="C1:AW3"/>
    <mergeCell ref="A5:A7"/>
    <mergeCell ref="B5:B7"/>
    <mergeCell ref="C5:C7"/>
    <mergeCell ref="D5:D7"/>
    <mergeCell ref="E5:E7"/>
    <mergeCell ref="F5:F7"/>
    <mergeCell ref="G5:G7"/>
    <mergeCell ref="H5:I6"/>
  </mergeCells>
  <dataValidations count="5">
    <dataValidation allowBlank="1" showInputMessage="1" showErrorMessage="1" promptTitle="Actividades" prompt="Registre las actividades macro que se requieren realizar para lograr la meta" sqref="F27:I27 F25 F8:I9 F18 AP8:AU9 AP27:AU27" xr:uid="{00000000-0002-0000-0500-000000000000}"/>
    <dataValidation allowBlank="1" showInputMessage="1" showErrorMessage="1" prompt="Registre las actividades macro que se requieren para cumplir las metas" sqref="F26:I26 F19 F10:I15 AP10:AU15 AP26:AU26" xr:uid="{00000000-0002-0000-0500-000001000000}"/>
    <dataValidation allowBlank="1" showInputMessage="1" showErrorMessage="1" prompt="Registre el o los productos o entregables que servirán de evidencia  " sqref="G11:G15 G19" xr:uid="{00000000-0002-0000-0500-000002000000}"/>
    <dataValidation allowBlank="1" showInputMessage="1" showErrorMessage="1" promptTitle="Producto" prompt="Describa el resultado de lo que se espera alcanzar cuando se cumpla la meta" sqref="G8:G9 G27 G18 G25" xr:uid="{00000000-0002-0000-0500-000003000000}"/>
    <dataValidation allowBlank="1" showInputMessage="1" showErrorMessage="1" prompt="Registre la meta o las metas que se desarrollarán para el cumplimiento del Objetivo en 2021." sqref="D24:E25" xr:uid="{00000000-0002-0000-0500-000004000000}"/>
  </dataValidations>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Plan Estratégico Institucio (2)</vt:lpstr>
      <vt:lpstr>Plan Estratégico Institucio (3)</vt:lpstr>
      <vt:lpstr>Plan Estratégico Institucional</vt:lpstr>
      <vt:lpstr>Hoja2</vt:lpstr>
      <vt:lpstr>Hoja1</vt:lpstr>
      <vt:lpstr>OBJ ESTR</vt:lpstr>
      <vt:lpstr>Resumen PEI</vt:lpstr>
      <vt:lpstr>'Resumen PEI'!Títulos_a_imprimir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DellVostro</cp:lastModifiedBy>
  <cp:lastPrinted>2021-05-18T13:36:27Z</cp:lastPrinted>
  <dcterms:created xsi:type="dcterms:W3CDTF">2021-05-03T00:16:26Z</dcterms:created>
  <dcterms:modified xsi:type="dcterms:W3CDTF">2021-07-29T21:14:14Z</dcterms:modified>
</cp:coreProperties>
</file>