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F:\IDIGER\Planes de Acción Definitivos\Plan Estratégico 2020-2024\"/>
    </mc:Choice>
  </mc:AlternateContent>
  <xr:revisionPtr revIDLastSave="0" documentId="13_ncr:1_{A824896A-ACB5-4E2B-9E7F-FECD4E20A891}" xr6:coauthVersionLast="47" xr6:coauthVersionMax="47" xr10:uidLastSave="{00000000-0000-0000-0000-000000000000}"/>
  <workbookProtection workbookAlgorithmName="SHA-512" workbookHashValue="9kB4N2txRxAfwfhYYgWOLC49ca57vfyTMSs8auzhmSkTbWuuowGnz0PDJZspMSoLrr5BHeUlA2Ynyyx0BnG/eA==" workbookSaltValue="Hkv6lpPlbA1yMQ5kSzDU0A==" workbookSpinCount="100000" lockStructure="1"/>
  <bookViews>
    <workbookView xWindow="-120" yWindow="-120" windowWidth="20730" windowHeight="11160" firstSheet="2" activeTab="2" xr2:uid="{00000000-000D-0000-FFFF-FFFF00000000}"/>
  </bookViews>
  <sheets>
    <sheet name="Plan Estratégico Institucio (2)" sheetId="7" state="hidden" r:id="rId1"/>
    <sheet name="Plan Estratégico Institucio (3)" sheetId="8" state="hidden" r:id="rId2"/>
    <sheet name="Plan Estratégico Institucional" sheetId="1" r:id="rId3"/>
    <sheet name="Hoja2" sheetId="5" state="hidden" r:id="rId4"/>
    <sheet name="Hoja1" sheetId="4" state="hidden" r:id="rId5"/>
    <sheet name="OBJ ESTR" sheetId="2" r:id="rId6"/>
    <sheet name="Resumen PEI" sheetId="3" state="hidden" r:id="rId7"/>
  </sheets>
  <definedNames>
    <definedName name="_xlnm._FilterDatabase" localSheetId="0" hidden="1">'Plan Estratégico Institucio (2)'!$A$5:$AX$27</definedName>
    <definedName name="_xlnm._FilterDatabase" localSheetId="1" hidden="1">'Plan Estratégico Institucio (3)'!$A$4:$BC$16</definedName>
    <definedName name="_xlnm._FilterDatabase" localSheetId="2" hidden="1">'Plan Estratégico Institucional'!$A$4:$BC$23</definedName>
    <definedName name="_xlnm._FilterDatabase" localSheetId="6" hidden="1">'Resumen PEI'!$A$5:$BC$27</definedName>
    <definedName name="_xlnm.Print_Titles" localSheetId="6">'Resumen PEI'!$1:$7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8" i="1" l="1"/>
  <c r="AX7" i="1"/>
  <c r="AO16" i="8"/>
  <c r="AL16" i="8"/>
  <c r="AJ16" i="8"/>
  <c r="AH16" i="8"/>
  <c r="AN16" i="8" s="1"/>
  <c r="AG16" i="8"/>
  <c r="AD16" i="8"/>
  <c r="AB16" i="8"/>
  <c r="Z16" i="8"/>
  <c r="AF16" i="8" s="1"/>
  <c r="W16" i="8"/>
  <c r="V16" i="8"/>
  <c r="U16" i="8"/>
  <c r="T16" i="8"/>
  <c r="X16" i="8" s="1"/>
  <c r="S16" i="8"/>
  <c r="R16" i="8"/>
  <c r="O16" i="8"/>
  <c r="N16" i="8"/>
  <c r="M16" i="8"/>
  <c r="L16" i="8"/>
  <c r="K16" i="8"/>
  <c r="J16" i="8"/>
  <c r="AO15" i="8"/>
  <c r="AL15" i="8"/>
  <c r="AJ15" i="8"/>
  <c r="AH15" i="8"/>
  <c r="AG15" i="8"/>
  <c r="AD15" i="8"/>
  <c r="AB15" i="8"/>
  <c r="Z15" i="8"/>
  <c r="Y15" i="8"/>
  <c r="X15" i="8"/>
  <c r="Q15" i="8"/>
  <c r="P15" i="8"/>
  <c r="AO14" i="8"/>
  <c r="AL14" i="8"/>
  <c r="AJ14" i="8"/>
  <c r="AH14" i="8"/>
  <c r="AG14" i="8"/>
  <c r="AD14" i="8"/>
  <c r="AB14" i="8"/>
  <c r="Z14" i="8"/>
  <c r="AF14" i="8" s="1"/>
  <c r="W14" i="8"/>
  <c r="V14" i="8"/>
  <c r="U14" i="8"/>
  <c r="BA14" i="8" s="1"/>
  <c r="T14" i="8"/>
  <c r="S14" i="8"/>
  <c r="AY14" i="8" s="1"/>
  <c r="R14" i="8"/>
  <c r="O14" i="8"/>
  <c r="N14" i="8"/>
  <c r="M14" i="8"/>
  <c r="L14" i="8"/>
  <c r="K14" i="8"/>
  <c r="J14" i="8"/>
  <c r="AO13" i="8"/>
  <c r="AN13" i="8"/>
  <c r="AG13" i="8"/>
  <c r="AF13" i="8"/>
  <c r="Y13" i="8"/>
  <c r="X13" i="8"/>
  <c r="Q13" i="8"/>
  <c r="P13" i="8"/>
  <c r="AO12" i="8"/>
  <c r="AN12" i="8"/>
  <c r="AG12" i="8"/>
  <c r="AF12" i="8"/>
  <c r="Y12" i="8"/>
  <c r="X12" i="8"/>
  <c r="Q12" i="8"/>
  <c r="P12" i="8"/>
  <c r="AO11" i="8"/>
  <c r="AN11" i="8"/>
  <c r="AG11" i="8"/>
  <c r="AF11" i="8"/>
  <c r="Y11" i="8"/>
  <c r="X11" i="8"/>
  <c r="Q11" i="8"/>
  <c r="P11" i="8"/>
  <c r="AN10" i="8"/>
  <c r="AM10" i="8"/>
  <c r="AK10" i="8"/>
  <c r="AO10" i="8" s="1"/>
  <c r="AF10" i="8"/>
  <c r="AE10" i="8"/>
  <c r="AC10" i="8"/>
  <c r="Y10" i="8"/>
  <c r="X10" i="8"/>
  <c r="Q10" i="8"/>
  <c r="P10" i="8"/>
  <c r="AT9" i="8"/>
  <c r="AR9" i="8"/>
  <c r="AP9" i="8"/>
  <c r="AO9" i="8"/>
  <c r="AL9" i="8"/>
  <c r="AJ9" i="8"/>
  <c r="AH9" i="8"/>
  <c r="AG9" i="8"/>
  <c r="AD9" i="8"/>
  <c r="AB9" i="8"/>
  <c r="Z9" i="8"/>
  <c r="W9" i="8"/>
  <c r="V9" i="8"/>
  <c r="U9" i="8"/>
  <c r="T9" i="8"/>
  <c r="S9" i="8"/>
  <c r="R9" i="8"/>
  <c r="X9" i="8" s="1"/>
  <c r="O9" i="8"/>
  <c r="N9" i="8"/>
  <c r="M9" i="8"/>
  <c r="L9" i="8"/>
  <c r="K9" i="8"/>
  <c r="Q9" i="8" s="1"/>
  <c r="J9" i="8"/>
  <c r="AO8" i="8"/>
  <c r="AN8" i="8"/>
  <c r="AG8" i="8"/>
  <c r="AF8" i="8"/>
  <c r="Y8" i="8"/>
  <c r="X8" i="8"/>
  <c r="Q8" i="8"/>
  <c r="P8" i="8"/>
  <c r="AO7" i="8"/>
  <c r="AN7" i="8"/>
  <c r="AG7" i="8"/>
  <c r="AF7" i="8"/>
  <c r="Y7" i="8"/>
  <c r="X7" i="8"/>
  <c r="Q7" i="8"/>
  <c r="P7" i="8"/>
  <c r="AM17" i="1"/>
  <c r="AK17" i="1"/>
  <c r="AE17" i="1"/>
  <c r="AC17" i="1"/>
  <c r="W16" i="1"/>
  <c r="U16" i="1"/>
  <c r="M16" i="1"/>
  <c r="K16" i="1"/>
  <c r="AN11" i="1"/>
  <c r="AO11" i="1"/>
  <c r="AG11" i="1"/>
  <c r="AF11" i="1"/>
  <c r="Y11" i="1"/>
  <c r="X11" i="1"/>
  <c r="Q11" i="1"/>
  <c r="P11" i="1"/>
  <c r="AL23" i="1"/>
  <c r="AJ23" i="1"/>
  <c r="AH23" i="1"/>
  <c r="AD23" i="1"/>
  <c r="AB23" i="1"/>
  <c r="Z23" i="1"/>
  <c r="W23" i="1"/>
  <c r="V23" i="1"/>
  <c r="U23" i="1"/>
  <c r="T23" i="1"/>
  <c r="S23" i="1"/>
  <c r="R23" i="1"/>
  <c r="O23" i="1"/>
  <c r="N23" i="1"/>
  <c r="M23" i="1"/>
  <c r="L23" i="1"/>
  <c r="K23" i="1"/>
  <c r="J23" i="1"/>
  <c r="AL22" i="1"/>
  <c r="AJ22" i="1"/>
  <c r="AH22" i="1"/>
  <c r="AD22" i="1"/>
  <c r="AB22" i="1"/>
  <c r="Z22" i="1"/>
  <c r="AO21" i="1"/>
  <c r="AL21" i="1"/>
  <c r="AJ21" i="1"/>
  <c r="AH21" i="1"/>
  <c r="AN21" i="1" s="1"/>
  <c r="AD21" i="1"/>
  <c r="AB21" i="1"/>
  <c r="Z21" i="1"/>
  <c r="W21" i="1"/>
  <c r="V21" i="1"/>
  <c r="U21" i="1"/>
  <c r="T21" i="1"/>
  <c r="S21" i="1"/>
  <c r="R21" i="1"/>
  <c r="O21" i="1"/>
  <c r="N21" i="1"/>
  <c r="M21" i="1"/>
  <c r="L21" i="1"/>
  <c r="K21" i="1"/>
  <c r="J21" i="1"/>
  <c r="AT16" i="1"/>
  <c r="AR16" i="1"/>
  <c r="AP16" i="1"/>
  <c r="AO17" i="1"/>
  <c r="AN17" i="1"/>
  <c r="Y17" i="1"/>
  <c r="X17" i="1"/>
  <c r="AT13" i="1"/>
  <c r="AR13" i="1"/>
  <c r="AP13" i="1"/>
  <c r="AO13" i="1"/>
  <c r="AL13" i="1"/>
  <c r="AN13" i="1" s="1"/>
  <c r="AJ13" i="1"/>
  <c r="AH13" i="1"/>
  <c r="AD13" i="1"/>
  <c r="AB13" i="1"/>
  <c r="Z13" i="1"/>
  <c r="W13" i="1"/>
  <c r="V13" i="1"/>
  <c r="U13" i="1"/>
  <c r="T13" i="1"/>
  <c r="S13" i="1"/>
  <c r="R13" i="1"/>
  <c r="O13" i="1"/>
  <c r="N13" i="1"/>
  <c r="AT12" i="1"/>
  <c r="AR12" i="1"/>
  <c r="AP12" i="1"/>
  <c r="AH10" i="1"/>
  <c r="AD10" i="1"/>
  <c r="AB10" i="1"/>
  <c r="Z10" i="1"/>
  <c r="W10" i="1"/>
  <c r="V10" i="1"/>
  <c r="U10" i="1"/>
  <c r="T10" i="1"/>
  <c r="X10" i="1" s="1"/>
  <c r="AL9" i="1"/>
  <c r="AJ9" i="1"/>
  <c r="AH9" i="1"/>
  <c r="AD9" i="1"/>
  <c r="AB9" i="1"/>
  <c r="Z9" i="1"/>
  <c r="W9" i="1"/>
  <c r="V9" i="1"/>
  <c r="U9" i="1"/>
  <c r="T9" i="1"/>
  <c r="S9" i="1"/>
  <c r="R9" i="1"/>
  <c r="N9" i="1"/>
  <c r="P9" i="1" s="1"/>
  <c r="AL8" i="1"/>
  <c r="AJ8" i="1"/>
  <c r="AH8" i="1"/>
  <c r="AD8" i="1"/>
  <c r="AB8" i="1"/>
  <c r="Z8" i="1"/>
  <c r="X8" i="1"/>
  <c r="S16" i="1"/>
  <c r="O16" i="1"/>
  <c r="AL16" i="1"/>
  <c r="AJ16" i="1"/>
  <c r="AH16" i="1"/>
  <c r="AD16" i="1"/>
  <c r="AB16" i="1"/>
  <c r="Z16" i="1"/>
  <c r="V16" i="1"/>
  <c r="T16" i="1"/>
  <c r="R16" i="1"/>
  <c r="N16" i="1"/>
  <c r="L16" i="1"/>
  <c r="J16" i="1"/>
  <c r="AO7" i="1"/>
  <c r="AN7" i="1"/>
  <c r="AG7" i="1"/>
  <c r="AF7" i="1"/>
  <c r="Y21" i="1" l="1"/>
  <c r="AX15" i="8"/>
  <c r="Q16" i="8"/>
  <c r="AZ16" i="8" s="1"/>
  <c r="X21" i="1"/>
  <c r="Q14" i="8"/>
  <c r="P16" i="8"/>
  <c r="AV16" i="8" s="1"/>
  <c r="AV11" i="8"/>
  <c r="AV12" i="8"/>
  <c r="AV13" i="8"/>
  <c r="AZ11" i="8"/>
  <c r="AZ12" i="8"/>
  <c r="BA13" i="8"/>
  <c r="Y9" i="8"/>
  <c r="AG10" i="8"/>
  <c r="BA10" i="8" s="1"/>
  <c r="AZ14" i="8"/>
  <c r="P9" i="8"/>
  <c r="AY9" i="8" s="1"/>
  <c r="AF9" i="8"/>
  <c r="AN9" i="8"/>
  <c r="P14" i="8"/>
  <c r="AX14" i="8" s="1"/>
  <c r="AN14" i="8"/>
  <c r="AF15" i="8"/>
  <c r="AN15" i="8"/>
  <c r="BA15" i="8" s="1"/>
  <c r="Y16" i="8"/>
  <c r="AX13" i="8"/>
  <c r="AY7" i="8"/>
  <c r="AY8" i="8"/>
  <c r="AZ7" i="8"/>
  <c r="AZ8" i="8"/>
  <c r="BA7" i="8"/>
  <c r="BA8" i="8"/>
  <c r="AY10" i="8"/>
  <c r="AX10" i="8"/>
  <c r="AW9" i="8"/>
  <c r="AY16" i="8"/>
  <c r="AX16" i="8"/>
  <c r="AW16" i="8"/>
  <c r="AW7" i="8"/>
  <c r="AW8" i="8"/>
  <c r="AX11" i="8"/>
  <c r="AX12" i="8"/>
  <c r="AY13" i="8"/>
  <c r="AV7" i="8"/>
  <c r="AV8" i="8"/>
  <c r="AV10" i="8"/>
  <c r="AW11" i="8"/>
  <c r="BA11" i="8"/>
  <c r="AW12" i="8"/>
  <c r="BA12" i="8"/>
  <c r="Y14" i="8"/>
  <c r="AW14" i="8" s="1"/>
  <c r="AX7" i="8"/>
  <c r="AX8" i="8"/>
  <c r="AY11" i="8"/>
  <c r="AY12" i="8"/>
  <c r="AZ13" i="8"/>
  <c r="AW15" i="8"/>
  <c r="AW13" i="8"/>
  <c r="BB13" i="8" s="1"/>
  <c r="X14" i="8"/>
  <c r="P14" i="1"/>
  <c r="Q14" i="1"/>
  <c r="AX14" i="1" s="1"/>
  <c r="X14" i="1"/>
  <c r="Y14" i="1"/>
  <c r="AF14" i="1"/>
  <c r="AG14" i="1"/>
  <c r="AN14" i="1"/>
  <c r="AO14" i="1"/>
  <c r="AO18" i="1"/>
  <c r="AN18" i="1"/>
  <c r="AG18" i="1"/>
  <c r="AF18" i="1"/>
  <c r="Y18" i="1"/>
  <c r="X18" i="1"/>
  <c r="Q18" i="1"/>
  <c r="P18" i="1"/>
  <c r="X20" i="1"/>
  <c r="AF20" i="1"/>
  <c r="BB12" i="8" l="1"/>
  <c r="BB16" i="8"/>
  <c r="BD16" i="8" s="1"/>
  <c r="BA16" i="8"/>
  <c r="BA9" i="8"/>
  <c r="BB11" i="8"/>
  <c r="AZ10" i="8"/>
  <c r="AV15" i="8"/>
  <c r="BB15" i="8" s="1"/>
  <c r="BB8" i="8"/>
  <c r="BD7" i="8" s="1"/>
  <c r="AW10" i="8"/>
  <c r="BB10" i="8" s="1"/>
  <c r="AX9" i="8"/>
  <c r="AV9" i="8"/>
  <c r="BB9" i="8" s="1"/>
  <c r="AV14" i="8"/>
  <c r="BB14" i="8" s="1"/>
  <c r="BD14" i="8" s="1"/>
  <c r="AZ9" i="8"/>
  <c r="BD11" i="8"/>
  <c r="BB7" i="8"/>
  <c r="AW11" i="1"/>
  <c r="AV11" i="1"/>
  <c r="AV14" i="1"/>
  <c r="AV18" i="1"/>
  <c r="AW18" i="1"/>
  <c r="AW14" i="1"/>
  <c r="AZ11"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S19" i="7" s="1"/>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T19" i="7" l="1"/>
  <c r="AS27" i="7"/>
  <c r="K19" i="7"/>
  <c r="BD9" i="8"/>
  <c r="BB11" i="1"/>
  <c r="AR13" i="7"/>
  <c r="AQ26" i="7"/>
  <c r="AS20" i="7"/>
  <c r="BB14" i="1"/>
  <c r="BB18" i="1"/>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U19"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W14" i="7" s="1"/>
  <c r="AV14" i="7"/>
  <c r="AU18" i="7"/>
  <c r="AU22" i="7"/>
  <c r="AR24" i="7"/>
  <c r="AS26" i="7"/>
  <c r="AR27" i="7"/>
  <c r="AR18" i="7"/>
  <c r="AV18" i="7"/>
  <c r="AQ20" i="7"/>
  <c r="AQ21" i="7"/>
  <c r="AR22" i="7"/>
  <c r="AW22" i="7" s="1"/>
  <c r="AV22" i="7"/>
  <c r="AR26" i="7"/>
  <c r="AW26" i="7" s="1"/>
  <c r="AQ27" i="7"/>
  <c r="AU27" i="7"/>
  <c r="AR12" i="7"/>
  <c r="AV12" i="7"/>
  <c r="AT14" i="7"/>
  <c r="AR16" i="7"/>
  <c r="AV16" i="7"/>
  <c r="AR17" i="7"/>
  <c r="AV17" i="7"/>
  <c r="AS18" i="7"/>
  <c r="AR20" i="7"/>
  <c r="AV20" i="7"/>
  <c r="AR21" i="7"/>
  <c r="AW21" i="7" s="1"/>
  <c r="AV21" i="7"/>
  <c r="AS22" i="7"/>
  <c r="AR10" i="7"/>
  <c r="AR11" i="7"/>
  <c r="AW11" i="7" s="1"/>
  <c r="AR15" i="7"/>
  <c r="AW15" i="7" s="1"/>
  <c r="AV19" i="7" l="1"/>
  <c r="AW25" i="7"/>
  <c r="AW16" i="7"/>
  <c r="AW18" i="7"/>
  <c r="AW20" i="7"/>
  <c r="AY20" i="7" s="1"/>
  <c r="AW12" i="7"/>
  <c r="AW24" i="7"/>
  <c r="AY23" i="7" s="1"/>
  <c r="AW8" i="7"/>
  <c r="AW19" i="7"/>
  <c r="AS19" i="7"/>
  <c r="AT19" i="7"/>
  <c r="AW10" i="7"/>
  <c r="AY10" i="7" s="1"/>
  <c r="AW17" i="7"/>
  <c r="AY16" i="7" s="1"/>
  <c r="AW27" i="7"/>
  <c r="AW9" i="7"/>
  <c r="AY18" i="7" l="1"/>
  <c r="AY8" i="7"/>
  <c r="X22" i="1"/>
  <c r="AY21" i="1"/>
  <c r="AZ21" i="1"/>
  <c r="BA21" i="1"/>
  <c r="AG21" i="1"/>
  <c r="AF21" i="1"/>
  <c r="Q21" i="1"/>
  <c r="P21" i="1"/>
  <c r="AV21" i="1" l="1"/>
  <c r="AW21" i="1"/>
  <c r="AX21" i="1"/>
  <c r="BB21" i="1" l="1"/>
  <c r="BD21" i="1" s="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Y7" i="1"/>
  <c r="AW7" i="1" s="1"/>
  <c r="BB7" i="1" s="1"/>
  <c r="BD7" i="1" s="1"/>
  <c r="X7" i="1"/>
  <c r="Q7" i="1"/>
  <c r="P7" i="1"/>
  <c r="AZ7" i="1" l="1"/>
  <c r="AV7" i="1"/>
  <c r="AY7" i="1"/>
  <c r="BA7" i="1"/>
  <c r="AN9" i="1" l="1"/>
  <c r="AO9" i="1"/>
  <c r="AN10" i="1"/>
  <c r="AO10" i="1"/>
  <c r="AG9" i="1"/>
  <c r="AG10" i="1"/>
  <c r="AF9" i="1"/>
  <c r="AF10" i="1"/>
  <c r="Y9" i="1"/>
  <c r="Y10" i="1"/>
  <c r="X9" i="1"/>
  <c r="AN8" i="1" l="1"/>
  <c r="AF8" i="1"/>
  <c r="Q9" i="1"/>
  <c r="AO8" i="1"/>
  <c r="AG8" i="1"/>
  <c r="Y8" i="1"/>
  <c r="P8" i="1"/>
  <c r="Q8" i="1"/>
  <c r="AX8" i="1" s="1"/>
  <c r="AV8" i="1" l="1"/>
  <c r="AX9" i="1"/>
  <c r="AY8" i="1"/>
  <c r="P10" i="1"/>
  <c r="Q10" i="1"/>
  <c r="P12" i="1"/>
  <c r="Q12" i="1"/>
  <c r="P13" i="1"/>
  <c r="Q13" i="1"/>
  <c r="P15" i="1"/>
  <c r="Q15" i="1"/>
  <c r="P16" i="1"/>
  <c r="Q16" i="1"/>
  <c r="P17" i="1"/>
  <c r="Q17" i="1"/>
  <c r="AX18" i="1"/>
  <c r="P19" i="1"/>
  <c r="Q19" i="1"/>
  <c r="P20" i="1"/>
  <c r="Q20" i="1"/>
  <c r="AX20" i="1" s="1"/>
  <c r="P22" i="1"/>
  <c r="Q22" i="1"/>
  <c r="X12" i="1"/>
  <c r="Y12" i="1"/>
  <c r="X13" i="1"/>
  <c r="Y13" i="1"/>
  <c r="X15" i="1"/>
  <c r="Y15" i="1"/>
  <c r="X16" i="1"/>
  <c r="Y16" i="1"/>
  <c r="X19" i="1"/>
  <c r="Y19" i="1"/>
  <c r="Y20" i="1"/>
  <c r="Y22" i="1"/>
  <c r="AF12" i="1"/>
  <c r="AG12" i="1"/>
  <c r="AF13" i="1"/>
  <c r="AG13" i="1"/>
  <c r="AF15" i="1"/>
  <c r="AG15" i="1"/>
  <c r="AF16" i="1"/>
  <c r="AG16" i="1"/>
  <c r="AF17" i="1"/>
  <c r="AG17" i="1"/>
  <c r="AF19" i="1"/>
  <c r="AG19" i="1"/>
  <c r="AG20" i="1"/>
  <c r="AG22" i="1"/>
  <c r="AG23" i="1"/>
  <c r="AN12" i="1"/>
  <c r="AO12" i="1"/>
  <c r="AN15" i="1"/>
  <c r="AO15" i="1"/>
  <c r="AN16" i="1"/>
  <c r="AO16" i="1"/>
  <c r="AN19" i="1"/>
  <c r="AO19" i="1"/>
  <c r="AN20" i="1"/>
  <c r="AO20" i="1"/>
  <c r="AO22" i="1"/>
  <c r="AO23" i="1"/>
  <c r="AV16" i="1" l="1"/>
  <c r="AX12" i="1"/>
  <c r="AV20" i="1"/>
  <c r="AY19" i="1"/>
  <c r="AW19" i="1"/>
  <c r="AV19" i="1"/>
  <c r="AX16" i="1"/>
  <c r="AW16" i="1"/>
  <c r="BB16" i="1" s="1"/>
  <c r="AX10" i="1"/>
  <c r="AW10" i="1"/>
  <c r="AX11" i="1"/>
  <c r="AW22" i="1"/>
  <c r="AX22" i="1"/>
  <c r="AX19" i="1"/>
  <c r="AX17" i="1"/>
  <c r="AX15" i="1"/>
  <c r="AX13" i="1"/>
  <c r="AW20" i="1"/>
  <c r="BB20" i="1" s="1"/>
  <c r="AV17" i="1"/>
  <c r="AN22" i="1"/>
  <c r="Y23" i="1"/>
  <c r="AN23" i="1"/>
  <c r="X23" i="1"/>
  <c r="AV12" i="1"/>
  <c r="AW12" i="1"/>
  <c r="AY12" i="1"/>
  <c r="AZ12" i="1"/>
  <c r="BA12" i="1"/>
  <c r="AV13" i="1"/>
  <c r="AW13" i="1"/>
  <c r="AY13" i="1"/>
  <c r="AZ13" i="1"/>
  <c r="BA13" i="1"/>
  <c r="AY14" i="1"/>
  <c r="AZ14" i="1"/>
  <c r="BA14" i="1"/>
  <c r="AV15" i="1"/>
  <c r="AW15" i="1"/>
  <c r="BB15" i="1" s="1"/>
  <c r="BD14" i="1" s="1"/>
  <c r="AY15" i="1"/>
  <c r="AZ15" i="1"/>
  <c r="BA15" i="1"/>
  <c r="AY16" i="1"/>
  <c r="AZ16" i="1"/>
  <c r="BA16" i="1"/>
  <c r="AW17" i="1"/>
  <c r="AY17" i="1"/>
  <c r="AZ17" i="1"/>
  <c r="BA17" i="1"/>
  <c r="AY18" i="1"/>
  <c r="AZ18" i="1"/>
  <c r="BA18" i="1"/>
  <c r="AZ19" i="1"/>
  <c r="BA19" i="1"/>
  <c r="AY20" i="1"/>
  <c r="AZ20" i="1"/>
  <c r="BA20" i="1"/>
  <c r="BB17" i="1" l="1"/>
  <c r="BD16" i="1" s="1"/>
  <c r="BB13" i="1"/>
  <c r="BB12" i="1"/>
  <c r="BB19" i="1"/>
  <c r="BD18" i="1" s="1"/>
  <c r="P23" i="1"/>
  <c r="AF23" i="1"/>
  <c r="Q23" i="1"/>
  <c r="AW23" i="1" s="1"/>
  <c r="AF22" i="1"/>
  <c r="AV22" i="1" s="1"/>
  <c r="BB22" i="1" l="1"/>
  <c r="BA22" i="1"/>
  <c r="AX23" i="1"/>
  <c r="BA23" i="1"/>
  <c r="AV23" i="1"/>
  <c r="BB23" i="1" s="1"/>
  <c r="BD23" i="1" s="1"/>
  <c r="AZ23" i="1"/>
  <c r="AY23" i="1"/>
  <c r="AZ8" i="1"/>
  <c r="AV9" i="1"/>
  <c r="AY10" i="1"/>
  <c r="AY11" i="1"/>
  <c r="BA9" i="1"/>
  <c r="AV10" i="1"/>
  <c r="BB10" i="1" s="1"/>
  <c r="AW9" i="1"/>
  <c r="AW8" i="1"/>
  <c r="BB8" i="1" s="1"/>
  <c r="AZ10" i="1"/>
  <c r="AZ9" i="1"/>
  <c r="AY9" i="1"/>
  <c r="BA10" i="1"/>
  <c r="BA8" i="1"/>
  <c r="BB9" i="1" l="1"/>
  <c r="BA11" i="1"/>
</calcChain>
</file>

<file path=xl/sharedStrings.xml><?xml version="1.0" encoding="utf-8"?>
<sst xmlns="http://schemas.openxmlformats.org/spreadsheetml/2006/main" count="739" uniqueCount="232">
  <si>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</si>
  <si>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</si>
  <si>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</si>
  <si>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</si>
  <si>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</si>
  <si>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</si>
  <si>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</si>
  <si>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</si>
  <si>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</si>
  <si>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</si>
  <si>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</si>
  <si>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</si>
  <si>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</si>
  <si>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</si>
  <si>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</si>
  <si>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</si>
  <si>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</si>
  <si>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</si>
  <si>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</si>
  <si>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</si>
  <si>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</si>
  <si>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</si>
  <si>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</si>
  <si>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</si>
  <si>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</si>
  <si>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</si>
  <si>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</si>
  <si>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</si>
  <si>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</si>
  <si>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</si>
  <si>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</si>
  <si>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</si>
  <si>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</si>
  <si>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</si>
  <si>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</si>
  <si>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</si>
  <si>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</si>
  <si>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</si>
  <si>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</si>
  <si>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</si>
  <si>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</si>
  <si>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</si>
  <si>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</si>
  <si>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</si>
  <si>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</si>
  <si>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</si>
  <si>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</si>
  <si>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</si>
  <si>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</si>
  <si>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</si>
  <si>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</si>
  <si>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</si>
  <si>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</si>
  <si>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</si>
  <si>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</si>
  <si>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</si>
  <si>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</si>
  <si>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</si>
  <si>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</si>
  <si>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</si>
  <si>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</si>
  <si>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</si>
  <si>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</si>
  <si>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</si>
  <si>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</si>
  <si>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</si>
  <si>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</si>
  <si>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</si>
  <si>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</si>
  <si>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</si>
  <si>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</si>
  <si>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</si>
  <si>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</si>
  <si>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</si>
  <si>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</si>
  <si>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</si>
  <si>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</si>
  <si>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</si>
  <si>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</si>
  <si>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</si>
  <si>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</si>
  <si>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</si>
  <si>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</si>
  <si>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</si>
  <si>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</si>
  <si>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</si>
  <si>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</si>
  <si>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</si>
  <si>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</si>
  <si>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</si>
  <si>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</si>
  <si>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</si>
  <si>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</si>
  <si>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</si>
  <si>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</si>
  <si>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</si>
  <si>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</si>
  <si>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</si>
  <si>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</si>
  <si>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</si>
  <si>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</si>
  <si>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</si>
  <si>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</si>
  <si>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</si>
  <si>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</si>
  <si>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</si>
  <si>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</si>
  <si>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</si>
  <si>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</si>
  <si>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</si>
  <si>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</si>
  <si>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</si>
  <si>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</si>
  <si>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</si>
  <si>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</si>
  <si>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</si>
  <si>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</si>
  <si>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</si>
  <si>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</si>
  <si>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</si>
  <si>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</si>
  <si>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</si>
  <si>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</si>
  <si>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</si>
  <si>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</si>
  <si>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</si>
  <si>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</si>
  <si>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</si>
  <si>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</si>
  <si>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</si>
  <si>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</si>
  <si>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</si>
  <si>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</si>
  <si>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</si>
  <si>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</si>
  <si>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</si>
  <si>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</si>
  <si>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</si>
  <si>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</si>
  <si>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</si>
  <si>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</si>
  <si>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</si>
  <si>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</si>
  <si>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</si>
  <si>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</si>
  <si>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</si>
  <si>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</si>
  <si>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</si>
  <si>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</si>
  <si>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</si>
  <si>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</si>
  <si>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</si>
  <si>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</si>
  <si>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</si>
  <si>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</si>
  <si>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</si>
  <si>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</si>
  <si>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</si>
  <si>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</si>
  <si>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</si>
  <si>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</si>
  <si>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</si>
  <si>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</si>
  <si>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</si>
  <si>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</si>
  <si>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</si>
  <si>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</si>
  <si>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</si>
  <si>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</si>
  <si>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</si>
  <si>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</si>
  <si>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</si>
  <si>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</si>
  <si>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</si>
  <si>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</si>
  <si>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</si>
  <si>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</si>
  <si>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</si>
  <si>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</si>
  <si>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</si>
  <si>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</si>
  <si>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</si>
  <si>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</si>
  <si>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</si>
  <si>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</si>
  <si>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</si>
  <si>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</si>
  <si>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La programación de esta meta inicio desde el mes de  Marzo de 2021 por ello la ejecución acumulada para este año es de 30%</t>
  </si>
  <si>
    <t>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t>
  </si>
  <si>
    <t>Número de campañas educativas realizadas
Código : CE-IE-019</t>
  </si>
  <si>
    <t>Número de periodistas y/o comunicadores sociales capacitados en gestión de riesgos y cambio climático de los identificados  
Código : CE-IE-020</t>
  </si>
  <si>
    <t>Porcentaje de requerimientos de soluciones informáticas implementadas 
Código : TI-IE-111</t>
  </si>
  <si>
    <t>Número de visores implementados
Código : TI-IE-88</t>
  </si>
  <si>
    <t>Número de cuerpos de agua intervenidos
Código: RR-IE-015</t>
  </si>
  <si>
    <t>Número de obras de mitigación para la reducción del riesgo y adaptación al cambio climático ejecutadas
Código:  RR-IE-046</t>
  </si>
  <si>
    <t>Número de predios adecuados producto del proceso de reasentamiento
Código :RR-IE-013</t>
  </si>
  <si>
    <t>Porcentaje de avance de la implementación de la estrategia de sensibilización del fortalecimiento de capacidades
Código :AC-IG-018</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</si>
  <si>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</si>
  <si>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</si>
  <si>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</si>
  <si>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</si>
  <si>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</si>
  <si>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 xml:space="preserve">Durante el primer Semestre  se realizarón las  siguientes actividades significativas :
En el mes de Mayo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Se evidencia  uan sobreekecución de acuerdo a lo programado
 </t>
  </si>
  <si>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</si>
  <si>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</si>
  <si>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t>
  </si>
  <si>
    <t>Durante el primer semestreno se  adecuarons los predios  producto de reasentamientoe en el mes de Junio, debido a  La OAJ devolvió los estudios solicitando información precisa del costo de demolición de los predios</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</si>
  <si>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t>
  </si>
  <si>
    <t>Durante el segundo semestre dell 2021 se realizará la estructuración de la estratégia, la definición de los componentes y se presentará al CIDG para su aprobación e implementación en 2022.</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</si>
  <si>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</si>
  <si>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</si>
  <si>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</si>
  <si>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</si>
  <si>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</si>
  <si>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</si>
  <si>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</si>
  <si>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Número de periodistas y/o comunicadores sociales capacitados en gestión de riesgos y cambio climático de los identificados  
</t>
    </r>
    <r>
      <rPr>
        <b/>
        <sz val="8"/>
        <color theme="1"/>
        <rFont val="Century Gothic"/>
        <family val="2"/>
      </rPr>
      <t>Código : CE-IE-020</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</si>
  <si>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</si>
  <si>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</si>
  <si>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</si>
  <si>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</si>
  <si>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</si>
  <si>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</si>
  <si>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</si>
  <si>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</si>
  <si>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</si>
  <si>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t>Documentos con lineamientos técnicos elaborados y socializados 
ME-IG-011</t>
  </si>
  <si>
    <t>Porcentaje de documentos con lineamientos técnicos elaborados y socializados a las Entidades Integrantes de la Mesa de Manejo para el Manejo de Emergencias</t>
  </si>
  <si>
    <t>Estructura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</si>
  <si>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</si>
  <si>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Durante el primer semestre  se realizó 7 documentos con lineamientos técnicos elaborados y socializados</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</si>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</sst>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0"/>
        <bgColor rgb="FFD6DCE4"/>
      </patternFill>
    </fill>
    <fill>
      <patternFill patternType="solid">
        <fgColor theme="0"/>
        <bgColor indexed="58"/>
      </patternFill>
    </fill>
  </fills>
  <borders count="56">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cellStyleXfs>
  <cellXfs count="487">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2" borderId="7" xfId="0" applyFont="1" applyFill="1" applyBorder="1" applyAlignment="1">
      <alignment horizontal="center" vertical="center" wrapText="1"/>
    </xf>
    <xf numFmtId="2" fontId="31" fillId="3" borderId="7" xfId="1" applyNumberFormat="1" applyFont="1" applyFill="1" applyBorder="1" applyAlignment="1" applyProtection="1">
      <alignment horizontal="center" vertical="center"/>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2" fontId="29" fillId="2" borderId="7" xfId="0" applyNumberFormat="1" applyFont="1" applyFill="1" applyBorder="1" applyAlignment="1">
      <alignment horizontal="center" vertical="center" wrapText="1"/>
    </xf>
    <xf numFmtId="0" fontId="31" fillId="13" borderId="24" xfId="0" applyFont="1" applyFill="1" applyBorder="1" applyAlignment="1" applyProtection="1">
      <alignment vertical="center" wrapText="1"/>
      <protection locked="0"/>
    </xf>
    <xf numFmtId="9" fontId="29" fillId="13" borderId="7" xfId="2" applyFont="1" applyFill="1" applyBorder="1" applyAlignment="1">
      <alignment horizontal="center" vertical="center" wrapText="1"/>
    </xf>
    <xf numFmtId="0" fontId="31" fillId="15" borderId="10" xfId="0" applyFont="1" applyFill="1" applyBorder="1" applyAlignment="1" applyProtection="1">
      <alignment horizontal="center" vertical="center" wrapText="1"/>
      <protection locked="0"/>
    </xf>
    <xf numFmtId="0" fontId="31" fillId="15" borderId="7" xfId="0" applyFont="1" applyFill="1" applyBorder="1" applyAlignment="1" applyProtection="1">
      <alignment horizontal="justify" vertical="center" wrapText="1"/>
      <protection locked="0"/>
    </xf>
    <xf numFmtId="9" fontId="29" fillId="15" borderId="7" xfId="2" applyFont="1" applyFill="1" applyBorder="1" applyAlignment="1">
      <alignment horizontal="center" vertical="center" wrapText="1"/>
    </xf>
    <xf numFmtId="0" fontId="29" fillId="15" borderId="7" xfId="0" applyFont="1" applyFill="1" applyBorder="1" applyAlignment="1">
      <alignment horizontal="center" vertical="center" wrapText="1"/>
    </xf>
    <xf numFmtId="0" fontId="31" fillId="16" borderId="11" xfId="0" applyFont="1" applyFill="1" applyBorder="1" applyAlignment="1" applyProtection="1">
      <alignment horizontal="center" vertical="center" wrapText="1"/>
      <protection locked="0"/>
    </xf>
    <xf numFmtId="0" fontId="31" fillId="16" borderId="12" xfId="0" applyFont="1" applyFill="1" applyBorder="1" applyAlignment="1" applyProtection="1">
      <alignment horizontal="justify" vertical="center" wrapText="1"/>
      <protection locked="0"/>
    </xf>
    <xf numFmtId="9" fontId="29" fillId="16" borderId="12" xfId="2" applyFont="1" applyFill="1" applyBorder="1" applyAlignment="1">
      <alignment horizontal="center" vertical="center" wrapText="1"/>
    </xf>
    <xf numFmtId="0" fontId="29" fillId="16" borderId="12" xfId="0" applyFont="1" applyFill="1" applyBorder="1" applyAlignment="1">
      <alignment horizontal="center" vertical="center" wrapText="1"/>
    </xf>
    <xf numFmtId="9" fontId="31" fillId="13" borderId="24" xfId="2" applyFont="1" applyFill="1" applyBorder="1" applyAlignment="1" applyProtection="1">
      <alignment horizontal="center" vertical="center" wrapText="1"/>
      <protection locked="0"/>
    </xf>
    <xf numFmtId="0" fontId="31" fillId="13" borderId="24" xfId="0" applyFont="1" applyFill="1" applyBorder="1" applyAlignment="1" applyProtection="1">
      <alignment horizontal="center" vertical="center" wrapText="1"/>
      <protection locked="0"/>
    </xf>
    <xf numFmtId="0" fontId="31" fillId="13" borderId="22" xfId="0" applyFont="1" applyFill="1" applyBorder="1" applyAlignment="1" applyProtection="1">
      <alignment horizontal="center" vertical="center" wrapText="1"/>
      <protection locked="0"/>
    </xf>
    <xf numFmtId="0" fontId="32" fillId="2" borderId="0" xfId="0" applyFont="1" applyFill="1"/>
    <xf numFmtId="0" fontId="32" fillId="2" borderId="0" xfId="0" applyFont="1" applyFill="1" applyAlignment="1">
      <alignment horizontal="justify" vertical="center"/>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10" fontId="31" fillId="9" borderId="33" xfId="0" applyNumberFormat="1" applyFont="1" applyFill="1" applyBorder="1" applyAlignment="1" applyProtection="1">
      <alignment horizontal="center"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10" fontId="31" fillId="15" borderId="34" xfId="0" applyNumberFormat="1" applyFont="1" applyFill="1" applyBorder="1" applyAlignment="1" applyProtection="1">
      <alignment horizontal="center" vertical="center" wrapText="1"/>
      <protection locked="0"/>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2" borderId="7" xfId="0" applyNumberFormat="1" applyFont="1" applyFill="1" applyBorder="1"/>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2" fontId="31" fillId="0" borderId="7" xfId="2" applyNumberFormat="1" applyFont="1" applyBorder="1" applyAlignment="1" applyProtection="1">
      <alignment horizontal="center" vertical="center" wrapText="1"/>
      <protection locked="0" hidden="1"/>
    </xf>
    <xf numFmtId="2" fontId="31" fillId="0" borderId="7" xfId="2" applyNumberFormat="1" applyFont="1" applyFill="1" applyBorder="1" applyAlignment="1" applyProtection="1">
      <alignment horizontal="center" vertical="center" wrapText="1"/>
      <protection locked="0" hidden="1"/>
    </xf>
    <xf numFmtId="1" fontId="29" fillId="9" borderId="7" xfId="2" applyNumberFormat="1" applyFont="1" applyFill="1" applyBorder="1" applyAlignment="1">
      <alignment horizontal="center" vertical="center" wrapText="1"/>
    </xf>
    <xf numFmtId="2" fontId="31" fillId="8" borderId="7" xfId="2" applyNumberFormat="1" applyFont="1" applyFill="1" applyBorder="1" applyAlignment="1" applyProtection="1">
      <alignment horizontal="center" vertical="center" wrapText="1"/>
      <protection locked="0"/>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2" fontId="29" fillId="12" borderId="7" xfId="0" applyNumberFormat="1" applyFont="1" applyFill="1" applyBorder="1" applyAlignment="1">
      <alignment horizontal="center" vertical="center"/>
    </xf>
    <xf numFmtId="2" fontId="29" fillId="13" borderId="7" xfId="0" applyNumberFormat="1" applyFont="1" applyFill="1" applyBorder="1" applyAlignment="1">
      <alignment horizontal="center" vertical="center"/>
    </xf>
    <xf numFmtId="2" fontId="29" fillId="15" borderId="7" xfId="0" applyNumberFormat="1" applyFont="1" applyFill="1" applyBorder="1" applyAlignment="1">
      <alignment horizontal="center" vertical="center"/>
    </xf>
    <xf numFmtId="1" fontId="29" fillId="16" borderId="12" xfId="2" applyNumberFormat="1" applyFont="1" applyFill="1" applyBorder="1" applyAlignment="1">
      <alignment horizontal="center" vertical="center" wrapText="1"/>
    </xf>
    <xf numFmtId="1" fontId="29" fillId="12" borderId="7" xfId="0" applyNumberFormat="1" applyFont="1" applyFill="1" applyBorder="1" applyAlignment="1">
      <alignment horizontal="center" vertical="center"/>
    </xf>
    <xf numFmtId="2" fontId="34" fillId="2" borderId="7" xfId="0" applyNumberFormat="1" applyFont="1" applyFill="1" applyBorder="1"/>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0" borderId="7" xfId="2" applyFont="1" applyBorder="1" applyAlignment="1" applyProtection="1">
      <alignment horizontal="center" vertical="center" wrapText="1"/>
      <protection hidden="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5" borderId="7" xfId="3"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0" borderId="7" xfId="2"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 borderId="12" xfId="2" applyFont="1" applyFill="1" applyBorder="1"/>
    <xf numFmtId="9" fontId="29" fillId="2" borderId="12" xfId="2" applyFont="1" applyFill="1" applyBorder="1" applyAlignment="1">
      <alignment vertical="center"/>
    </xf>
    <xf numFmtId="9" fontId="29" fillId="28" borderId="12" xfId="2" applyFont="1" applyFill="1" applyBorder="1" applyAlignment="1">
      <alignment horizontal="center" vertical="center" wrapText="1"/>
    </xf>
    <xf numFmtId="9" fontId="31" fillId="16" borderId="35" xfId="0" applyNumberFormat="1" applyFont="1" applyFill="1" applyBorder="1" applyAlignment="1" applyProtection="1">
      <alignment horizontal="center" vertical="center" wrapText="1"/>
      <protection locked="0"/>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31" fillId="2" borderId="7" xfId="0" applyFont="1" applyFill="1" applyBorder="1" applyAlignment="1" applyProtection="1">
      <alignment horizontal="justify" vertical="center" wrapText="1"/>
      <protection locked="0"/>
    </xf>
    <xf numFmtId="0" fontId="29" fillId="2" borderId="7" xfId="0" applyFont="1" applyFill="1" applyBorder="1" applyAlignment="1">
      <alignment vertical="center" wrapText="1"/>
    </xf>
    <xf numFmtId="1" fontId="37" fillId="2" borderId="54" xfId="0" applyNumberFormat="1" applyFont="1" applyFill="1" applyBorder="1" applyAlignment="1">
      <alignment horizontal="center" vertical="center" wrapText="1"/>
    </xf>
    <xf numFmtId="1" fontId="4" fillId="29" borderId="54" xfId="0" applyNumberFormat="1" applyFont="1" applyFill="1" applyBorder="1" applyAlignment="1">
      <alignment horizontal="center" vertical="center"/>
    </xf>
    <xf numFmtId="1" fontId="4" fillId="2" borderId="54" xfId="0" applyNumberFormat="1" applyFont="1" applyFill="1" applyBorder="1" applyAlignment="1">
      <alignment horizontal="center" vertical="center" wrapText="1"/>
    </xf>
    <xf numFmtId="9" fontId="34" fillId="2" borderId="7" xfId="2" applyFont="1" applyFill="1" applyBorder="1" applyAlignment="1">
      <alignment horizontal="center" vertical="center" wrapText="1"/>
    </xf>
    <xf numFmtId="2" fontId="29" fillId="2" borderId="7" xfId="0" applyNumberFormat="1" applyFont="1" applyFill="1" applyBorder="1" applyAlignment="1">
      <alignment horizontal="center" vertical="center"/>
    </xf>
    <xf numFmtId="2" fontId="31" fillId="2" borderId="7" xfId="1" applyNumberFormat="1" applyFont="1" applyFill="1" applyBorder="1" applyAlignment="1" applyProtection="1">
      <alignment horizontal="center" vertical="center"/>
    </xf>
    <xf numFmtId="2" fontId="29" fillId="2" borderId="7" xfId="3" applyNumberFormat="1" applyFont="1" applyFill="1" applyBorder="1" applyAlignment="1">
      <alignment horizontal="center" vertical="center" wrapText="1"/>
    </xf>
    <xf numFmtId="0" fontId="28" fillId="2" borderId="7" xfId="3"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30" borderId="7" xfId="3" applyFont="1" applyFill="1" applyBorder="1" applyAlignment="1">
      <alignment horizontal="center" vertical="center" wrapText="1"/>
    </xf>
    <xf numFmtId="2" fontId="31" fillId="2" borderId="7" xfId="2" applyNumberFormat="1" applyFont="1" applyFill="1" applyBorder="1" applyAlignment="1" applyProtection="1">
      <alignment horizontal="center" vertical="center" wrapText="1"/>
      <protection locked="0"/>
    </xf>
    <xf numFmtId="2" fontId="31" fillId="2" borderId="7" xfId="2" applyNumberFormat="1" applyFont="1" applyFill="1" applyBorder="1" applyAlignment="1">
      <alignment horizontal="center" vertical="center" wrapText="1"/>
    </xf>
    <xf numFmtId="9" fontId="31" fillId="2" borderId="7" xfId="2" applyFont="1" applyFill="1" applyBorder="1" applyAlignment="1" applyProtection="1">
      <alignment horizontal="center" vertical="center"/>
    </xf>
    <xf numFmtId="1" fontId="31" fillId="2" borderId="7" xfId="2" applyNumberFormat="1" applyFont="1" applyFill="1" applyBorder="1" applyAlignment="1" applyProtection="1">
      <alignment horizontal="center" vertical="center"/>
    </xf>
    <xf numFmtId="0" fontId="11" fillId="2" borderId="50" xfId="0" applyFont="1" applyFill="1" applyBorder="1" applyAlignment="1">
      <alignment horizontal="center" vertical="center"/>
    </xf>
    <xf numFmtId="0" fontId="11" fillId="2" borderId="0" xfId="0" applyFont="1" applyFill="1" applyBorder="1" applyAlignment="1">
      <alignment horizontal="center" vertical="center"/>
    </xf>
    <xf numFmtId="0" fontId="32" fillId="2" borderId="0" xfId="0" applyFont="1" applyFill="1" applyAlignment="1">
      <alignment horizontal="center" vertical="center"/>
    </xf>
    <xf numFmtId="0" fontId="11" fillId="2" borderId="1" xfId="0" applyFont="1" applyFill="1" applyBorder="1" applyAlignment="1">
      <alignment horizontal="center" vertical="center"/>
    </xf>
    <xf numFmtId="0" fontId="29" fillId="2" borderId="0" xfId="0" applyFont="1" applyFill="1" applyAlignment="1">
      <alignment horizontal="center" vertical="center"/>
    </xf>
    <xf numFmtId="0" fontId="29" fillId="9" borderId="22" xfId="0" applyFont="1" applyFill="1" applyBorder="1" applyAlignment="1">
      <alignment horizontal="center" vertical="center" wrapText="1"/>
    </xf>
    <xf numFmtId="0" fontId="31" fillId="9" borderId="24" xfId="0" applyFont="1" applyFill="1" applyBorder="1" applyAlignment="1" applyProtection="1">
      <alignment horizontal="center" vertical="center" wrapText="1"/>
      <protection locked="0"/>
    </xf>
    <xf numFmtId="0" fontId="29" fillId="9" borderId="7" xfId="0" applyFont="1" applyFill="1" applyBorder="1" applyAlignment="1">
      <alignment horizontal="center" vertical="center" wrapText="1"/>
    </xf>
    <xf numFmtId="9" fontId="29" fillId="9" borderId="7" xfId="2" applyFont="1" applyFill="1" applyBorder="1" applyAlignment="1">
      <alignment horizontal="center" vertical="center" wrapText="1"/>
    </xf>
    <xf numFmtId="0" fontId="31" fillId="2" borderId="7" xfId="4" applyFont="1" applyFill="1" applyBorder="1" applyAlignment="1" applyProtection="1">
      <alignment horizontal="center" vertical="center" wrapText="1"/>
      <protection locked="0"/>
    </xf>
    <xf numFmtId="9" fontId="29" fillId="11" borderId="7" xfId="2" applyFont="1" applyFill="1" applyBorder="1" applyAlignment="1">
      <alignment horizontal="center" vertical="center" wrapText="1"/>
    </xf>
    <xf numFmtId="0" fontId="29" fillId="11" borderId="7" xfId="0" applyFont="1" applyFill="1" applyBorder="1" applyAlignment="1">
      <alignment horizontal="center" vertical="center" wrapText="1"/>
    </xf>
    <xf numFmtId="0" fontId="31" fillId="11" borderId="7" xfId="0" applyFont="1" applyFill="1" applyBorder="1" applyAlignment="1" applyProtection="1">
      <alignment horizontal="center" vertical="center" wrapText="1"/>
      <protection locked="0"/>
    </xf>
    <xf numFmtId="0" fontId="31" fillId="8" borderId="7" xfId="0" applyFont="1" applyFill="1" applyBorder="1" applyAlignment="1" applyProtection="1">
      <alignment horizontal="center" vertical="center" wrapText="1"/>
      <protection locked="0"/>
    </xf>
    <xf numFmtId="9" fontId="29" fillId="8" borderId="7" xfId="2"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7" borderId="7" xfId="0" applyFont="1" applyFill="1" applyBorder="1" applyAlignment="1" applyProtection="1">
      <alignment horizontal="center" vertical="center" wrapText="1"/>
      <protection locked="0"/>
    </xf>
    <xf numFmtId="9" fontId="29" fillId="7" borderId="7" xfId="2" applyFont="1" applyFill="1" applyBorder="1" applyAlignment="1">
      <alignment horizontal="center" vertical="center" wrapText="1"/>
    </xf>
    <xf numFmtId="0" fontId="29" fillId="7" borderId="7" xfId="0" applyFont="1" applyFill="1" applyBorder="1" applyAlignment="1">
      <alignment horizontal="center" vertical="center" wrapText="1"/>
    </xf>
    <xf numFmtId="2" fontId="34" fillId="2" borderId="7" xfId="0" applyNumberFormat="1" applyFont="1" applyFill="1" applyBorder="1" applyAlignment="1">
      <alignment horizontal="center" vertical="center"/>
    </xf>
    <xf numFmtId="0" fontId="31" fillId="12" borderId="7" xfId="0" applyFont="1" applyFill="1" applyBorder="1" applyAlignment="1" applyProtection="1">
      <alignment horizontal="center" vertical="center" wrapText="1"/>
      <protection locked="0"/>
    </xf>
    <xf numFmtId="9" fontId="29" fillId="12" borderId="7" xfId="2"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4" borderId="7" xfId="0" applyFont="1" applyFill="1" applyBorder="1" applyAlignment="1">
      <alignment horizontal="center" vertical="center" wrapText="1"/>
    </xf>
    <xf numFmtId="0" fontId="31" fillId="15" borderId="7" xfId="0" applyFont="1" applyFill="1" applyBorder="1" applyAlignment="1" applyProtection="1">
      <alignment horizontal="center" vertical="center" wrapText="1"/>
      <protection locked="0"/>
    </xf>
    <xf numFmtId="0" fontId="31" fillId="16" borderId="12" xfId="0" applyFont="1" applyFill="1" applyBorder="1" applyAlignment="1" applyProtection="1">
      <alignment horizontal="center" vertical="center" wrapText="1"/>
      <protection locked="0"/>
    </xf>
    <xf numFmtId="0" fontId="31" fillId="2" borderId="12" xfId="4" applyFont="1" applyFill="1" applyBorder="1" applyAlignment="1" applyProtection="1">
      <alignment horizontal="center" vertical="center" wrapText="1"/>
      <protection locked="0"/>
    </xf>
    <xf numFmtId="9" fontId="29" fillId="2" borderId="12" xfId="2" applyFont="1" applyFill="1" applyBorder="1" applyAlignment="1">
      <alignment horizontal="center" vertical="center"/>
    </xf>
    <xf numFmtId="0" fontId="29" fillId="2" borderId="27" xfId="0" applyFont="1" applyFill="1" applyBorder="1" applyAlignment="1">
      <alignment horizontal="left" vertical="center" wrapText="1"/>
    </xf>
    <xf numFmtId="0" fontId="29" fillId="2" borderId="28" xfId="0" applyFont="1" applyFill="1" applyBorder="1" applyAlignment="1">
      <alignment horizontal="left" vertical="center" wrapText="1"/>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6" fillId="6" borderId="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47" xfId="3" applyFont="1" applyFill="1" applyBorder="1" applyAlignment="1">
      <alignment horizontal="center" vertical="center" wrapText="1"/>
    </xf>
    <xf numFmtId="0" fontId="28" fillId="2" borderId="48" xfId="3" applyFont="1" applyFill="1" applyBorder="1" applyAlignment="1">
      <alignment horizontal="center" vertical="center" wrapText="1"/>
    </xf>
    <xf numFmtId="0" fontId="28" fillId="2" borderId="19" xfId="3" applyFont="1" applyFill="1" applyBorder="1" applyAlignment="1">
      <alignment horizontal="center" vertical="center" wrapText="1"/>
    </xf>
    <xf numFmtId="0" fontId="28" fillId="2" borderId="21" xfId="3"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27"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7" xfId="3"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30" borderId="16" xfId="3" applyFont="1" applyFill="1" applyBorder="1" applyAlignment="1">
      <alignment horizontal="center" vertical="center" wrapText="1"/>
    </xf>
    <xf numFmtId="0" fontId="28" fillId="30" borderId="18" xfId="3" applyFont="1" applyFill="1" applyBorder="1" applyAlignment="1">
      <alignment horizontal="center" vertical="center" wrapText="1"/>
    </xf>
    <xf numFmtId="0" fontId="28" fillId="30" borderId="19" xfId="3" applyFont="1" applyFill="1" applyBorder="1" applyAlignment="1">
      <alignment horizontal="center" vertical="center" wrapText="1"/>
    </xf>
    <xf numFmtId="0" fontId="28" fillId="30" borderId="21" xfId="3" applyFont="1" applyFill="1" applyBorder="1" applyAlignment="1">
      <alignment horizontal="center" vertical="center" wrapText="1"/>
    </xf>
    <xf numFmtId="0" fontId="28" fillId="30" borderId="17" xfId="3" applyFont="1" applyFill="1" applyBorder="1" applyAlignment="1">
      <alignment horizontal="center" vertical="center" wrapText="1"/>
    </xf>
    <xf numFmtId="0" fontId="28" fillId="30" borderId="20" xfId="3" applyFont="1" applyFill="1" applyBorder="1" applyAlignment="1">
      <alignment horizontal="center" vertical="center" wrapText="1"/>
    </xf>
    <xf numFmtId="0" fontId="28" fillId="30" borderId="42" xfId="3" applyFont="1" applyFill="1" applyBorder="1" applyAlignment="1">
      <alignment horizontal="center" vertical="center" wrapText="1"/>
    </xf>
    <xf numFmtId="0" fontId="28" fillId="30" borderId="39" xfId="3" applyFont="1" applyFill="1" applyBorder="1" applyAlignment="1">
      <alignment horizontal="center" vertical="center" wrapText="1"/>
    </xf>
    <xf numFmtId="0" fontId="28" fillId="30" borderId="25" xfId="3" applyFont="1" applyFill="1" applyBorder="1" applyAlignment="1">
      <alignment horizontal="center" vertical="center" wrapText="1"/>
    </xf>
    <xf numFmtId="0" fontId="28" fillId="2" borderId="27" xfId="3" applyFont="1" applyFill="1" applyBorder="1" applyAlignment="1">
      <alignment horizontal="center" vertical="center" wrapText="1"/>
    </xf>
    <xf numFmtId="0" fontId="28" fillId="2" borderId="41" xfId="3" applyFont="1" applyFill="1" applyBorder="1" applyAlignment="1">
      <alignment horizontal="center" vertical="center" wrapText="1"/>
    </xf>
    <xf numFmtId="0" fontId="31" fillId="2" borderId="10" xfId="0" applyFont="1" applyFill="1" applyBorder="1" applyAlignment="1" applyProtection="1">
      <alignment horizontal="center" vertical="center" wrapText="1"/>
      <protection locked="0"/>
    </xf>
    <xf numFmtId="0" fontId="31" fillId="2" borderId="24"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25" xfId="0" applyFont="1" applyFill="1" applyBorder="1" applyAlignment="1" applyProtection="1">
      <alignment horizontal="center" vertical="center" wrapText="1"/>
      <protection locked="0"/>
    </xf>
    <xf numFmtId="10" fontId="31" fillId="2" borderId="33" xfId="0" applyNumberFormat="1" applyFont="1" applyFill="1" applyBorder="1" applyAlignment="1" applyProtection="1">
      <alignment horizontal="center" vertical="center" wrapText="1"/>
      <protection locked="0"/>
    </xf>
    <xf numFmtId="10" fontId="31" fillId="2" borderId="30" xfId="0" applyNumberFormat="1" applyFont="1" applyFill="1" applyBorder="1" applyAlignment="1" applyProtection="1">
      <alignment horizontal="center" vertical="center" wrapText="1"/>
      <protection locked="0"/>
    </xf>
    <xf numFmtId="10" fontId="31" fillId="2" borderId="32" xfId="0" applyNumberFormat="1" applyFont="1" applyFill="1" applyBorder="1" applyAlignment="1" applyProtection="1">
      <alignment horizontal="center" vertical="center" wrapText="1"/>
      <protection locked="0"/>
    </xf>
    <xf numFmtId="0" fontId="31" fillId="7" borderId="10" xfId="0" applyFont="1" applyFill="1" applyBorder="1" applyAlignment="1" applyProtection="1">
      <alignment horizontal="center" vertical="center" wrapText="1"/>
      <protection locked="0"/>
    </xf>
    <xf numFmtId="0" fontId="31" fillId="12" borderId="10" xfId="0" applyFont="1" applyFill="1" applyBorder="1" applyAlignment="1" applyProtection="1">
      <alignment horizontal="center" vertical="center" wrapText="1"/>
      <protection locked="0"/>
    </xf>
    <xf numFmtId="0" fontId="31" fillId="11" borderId="10" xfId="0" applyFont="1" applyFill="1" applyBorder="1" applyAlignment="1" applyProtection="1">
      <alignment horizontal="center" vertical="center" wrapText="1"/>
      <protection locked="0"/>
    </xf>
    <xf numFmtId="0" fontId="31" fillId="12" borderId="24" xfId="0" applyFont="1" applyFill="1" applyBorder="1" applyAlignment="1" applyProtection="1">
      <alignment horizontal="center" vertical="center" wrapText="1"/>
      <protection locked="0"/>
    </xf>
    <xf numFmtId="0" fontId="31" fillId="12" borderId="39" xfId="0" applyFont="1" applyFill="1" applyBorder="1" applyAlignment="1" applyProtection="1">
      <alignment horizontal="center" vertical="center" wrapText="1"/>
      <protection locked="0"/>
    </xf>
    <xf numFmtId="0" fontId="31" fillId="12" borderId="25" xfId="0" applyFont="1" applyFill="1" applyBorder="1" applyAlignment="1" applyProtection="1">
      <alignment horizontal="center" vertical="center" wrapText="1"/>
      <protection locked="0"/>
    </xf>
    <xf numFmtId="0" fontId="31" fillId="8" borderId="10" xfId="0" applyFont="1" applyFill="1" applyBorder="1" applyAlignment="1" applyProtection="1">
      <alignment horizontal="center"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31" fillId="8" borderId="24" xfId="0" applyFont="1" applyFill="1" applyBorder="1" applyAlignment="1" applyProtection="1">
      <alignment horizontal="center" vertical="center" wrapText="1"/>
      <protection locked="0"/>
    </xf>
    <xf numFmtId="0" fontId="31" fillId="8" borderId="25" xfId="0" applyFont="1" applyFill="1" applyBorder="1" applyAlignment="1" applyProtection="1">
      <alignment horizontal="center" vertical="center" wrapText="1"/>
      <protection locked="0"/>
    </xf>
    <xf numFmtId="0" fontId="31" fillId="7" borderId="24" xfId="0" applyFont="1" applyFill="1" applyBorder="1" applyAlignment="1" applyProtection="1">
      <alignment horizontal="center" vertical="center" wrapText="1"/>
      <protection locked="0"/>
    </xf>
    <xf numFmtId="0" fontId="31" fillId="7" borderId="25" xfId="0" applyFont="1" applyFill="1" applyBorder="1" applyAlignment="1" applyProtection="1">
      <alignment horizontal="center" vertical="center" wrapText="1"/>
      <protection locked="0"/>
    </xf>
    <xf numFmtId="0" fontId="28" fillId="6" borderId="7" xfId="3"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28" fillId="5" borderId="7" xfId="3"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10" fontId="31" fillId="12" borderId="33" xfId="0" applyNumberFormat="1" applyFont="1" applyFill="1" applyBorder="1" applyAlignment="1" applyProtection="1">
      <alignment horizontal="center" vertical="center" wrapText="1"/>
      <protection locked="0"/>
    </xf>
    <xf numFmtId="10" fontId="31" fillId="12" borderId="30" xfId="0" applyNumberFormat="1" applyFont="1" applyFill="1" applyBorder="1" applyAlignment="1" applyProtection="1">
      <alignment horizontal="center" vertical="center" wrapText="1"/>
      <protection locked="0"/>
    </xf>
    <xf numFmtId="10" fontId="31" fillId="12" borderId="32" xfId="0" applyNumberFormat="1" applyFont="1" applyFill="1" applyBorder="1" applyAlignment="1" applyProtection="1">
      <alignment horizontal="center" vertical="center" wrapText="1"/>
      <protection locked="0"/>
    </xf>
    <xf numFmtId="10" fontId="31" fillId="11" borderId="33" xfId="0" applyNumberFormat="1" applyFont="1" applyFill="1" applyBorder="1" applyAlignment="1" applyProtection="1">
      <alignment horizontal="center" vertical="center" wrapText="1"/>
      <protection locked="0"/>
    </xf>
    <xf numFmtId="10" fontId="31" fillId="11" borderId="30" xfId="0" applyNumberFormat="1" applyFont="1" applyFill="1" applyBorder="1" applyAlignment="1" applyProtection="1">
      <alignment horizontal="center" vertical="center" wrapText="1"/>
      <protection locked="0"/>
    </xf>
    <xf numFmtId="10" fontId="31" fillId="11" borderId="32" xfId="0" applyNumberFormat="1" applyFont="1" applyFill="1" applyBorder="1" applyAlignment="1" applyProtection="1">
      <alignment horizontal="center" vertical="center" wrapText="1"/>
      <protection locked="0"/>
    </xf>
    <xf numFmtId="10" fontId="31" fillId="8" borderId="33" xfId="0" applyNumberFormat="1" applyFont="1" applyFill="1" applyBorder="1" applyAlignment="1" applyProtection="1">
      <alignment horizontal="center" vertical="center" wrapText="1"/>
      <protection locked="0"/>
    </xf>
    <xf numFmtId="10" fontId="31" fillId="8" borderId="32" xfId="0" applyNumberFormat="1" applyFont="1" applyFill="1" applyBorder="1" applyAlignment="1" applyProtection="1">
      <alignment horizontal="center" vertical="center" wrapText="1"/>
      <protection locked="0"/>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0" fontId="11" fillId="2" borderId="1" xfId="0" applyFont="1" applyFill="1" applyBorder="1" applyAlignment="1">
      <alignment horizontal="left" vertical="center"/>
    </xf>
  </cellXfs>
  <cellStyles count="6">
    <cellStyle name="Millares" xfId="1" builtinId="3"/>
    <cellStyle name="Normal" xfId="0" builtinId="0"/>
    <cellStyle name="Normal 12" xfId="4" xr:uid="{00000000-0005-0000-0000-000002000000}"/>
    <cellStyle name="Normal 2" xfId="5" xr:uid="{00000000-0005-0000-0000-000003000000}"/>
    <cellStyle name="Normal 3" xfId="3" xr:uid="{00000000-0005-0000-0000-000004000000}"/>
    <cellStyle name="Porcentaje" xfId="2" builtinId="5"/>
  </cellStyles>
  <dxfs count="9">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E89F"/>
      <color rgb="FFF4AD7C"/>
      <color rgb="FFEDE2F6"/>
      <color rgb="FFE8D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605380"/>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6053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6053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294"/>
      <c r="B1" s="294"/>
      <c r="C1" s="297" t="s">
        <v>130</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Y1" s="112" t="s">
        <v>141</v>
      </c>
    </row>
    <row r="2" spans="1:51" ht="27" customHeight="1" x14ac:dyDescent="0.2">
      <c r="A2" s="295"/>
      <c r="B2" s="295"/>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Y2" s="112" t="s">
        <v>143</v>
      </c>
    </row>
    <row r="3" spans="1:51" ht="34.5" customHeight="1" thickBot="1" x14ac:dyDescent="0.25">
      <c r="A3" s="296"/>
      <c r="B3" s="296"/>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300" t="s">
        <v>51</v>
      </c>
      <c r="B5" s="302" t="s">
        <v>17</v>
      </c>
      <c r="C5" s="302" t="s">
        <v>18</v>
      </c>
      <c r="D5" s="304"/>
      <c r="E5" s="313" t="s">
        <v>147</v>
      </c>
      <c r="F5" s="314"/>
      <c r="G5" s="314"/>
      <c r="H5" s="314"/>
      <c r="I5" s="314"/>
      <c r="J5" s="314"/>
      <c r="K5" s="314"/>
      <c r="L5" s="314"/>
      <c r="M5" s="314"/>
      <c r="N5" s="315"/>
      <c r="O5" s="118"/>
      <c r="P5" s="118"/>
      <c r="Q5" s="118"/>
      <c r="R5" s="118"/>
      <c r="S5" s="118"/>
      <c r="T5" s="118"/>
      <c r="U5" s="118"/>
      <c r="V5" s="118"/>
      <c r="W5" s="118"/>
      <c r="X5" s="118"/>
      <c r="Y5" s="118"/>
      <c r="Z5" s="118"/>
      <c r="AA5" s="118"/>
      <c r="AB5" s="118"/>
      <c r="AC5" s="118"/>
      <c r="AD5" s="118"/>
      <c r="AE5" s="118"/>
      <c r="AF5" s="118"/>
      <c r="AG5" s="118"/>
      <c r="AH5" s="118"/>
      <c r="AI5" s="118"/>
      <c r="AJ5" s="118"/>
      <c r="AK5" s="316"/>
      <c r="AL5" s="317"/>
      <c r="AM5" s="317"/>
      <c r="AN5" s="317"/>
      <c r="AO5" s="317"/>
      <c r="AP5" s="318"/>
      <c r="AQ5" s="319">
        <v>2021</v>
      </c>
      <c r="AR5" s="319"/>
      <c r="AS5" s="321" t="s">
        <v>9</v>
      </c>
      <c r="AT5" s="322"/>
      <c r="AU5" s="322"/>
      <c r="AV5" s="323"/>
      <c r="AW5" s="319" t="s">
        <v>8</v>
      </c>
      <c r="AX5" s="327" t="s">
        <v>134</v>
      </c>
      <c r="AY5" s="302" t="s">
        <v>186</v>
      </c>
    </row>
    <row r="6" spans="1:51" ht="18" customHeight="1" x14ac:dyDescent="0.2">
      <c r="A6" s="301"/>
      <c r="B6" s="303"/>
      <c r="C6" s="303"/>
      <c r="D6" s="305"/>
      <c r="E6" s="307" t="s">
        <v>110</v>
      </c>
      <c r="F6" s="308"/>
      <c r="G6" s="307" t="s">
        <v>111</v>
      </c>
      <c r="H6" s="308"/>
      <c r="I6" s="307" t="s">
        <v>112</v>
      </c>
      <c r="J6" s="308"/>
      <c r="K6" s="311" t="s">
        <v>13</v>
      </c>
      <c r="L6" s="312"/>
      <c r="M6" s="307" t="s">
        <v>113</v>
      </c>
      <c r="N6" s="308"/>
      <c r="O6" s="307" t="s">
        <v>114</v>
      </c>
      <c r="P6" s="308"/>
      <c r="Q6" s="307" t="s">
        <v>115</v>
      </c>
      <c r="R6" s="308"/>
      <c r="S6" s="309" t="s">
        <v>12</v>
      </c>
      <c r="T6" s="310"/>
      <c r="U6" s="307" t="s">
        <v>116</v>
      </c>
      <c r="V6" s="308"/>
      <c r="W6" s="307" t="s">
        <v>117</v>
      </c>
      <c r="X6" s="308"/>
      <c r="Y6" s="307" t="s">
        <v>118</v>
      </c>
      <c r="Z6" s="308"/>
      <c r="AA6" s="329" t="s">
        <v>11</v>
      </c>
      <c r="AB6" s="329"/>
      <c r="AC6" s="330" t="s">
        <v>119</v>
      </c>
      <c r="AD6" s="330"/>
      <c r="AE6" s="330" t="s">
        <v>120</v>
      </c>
      <c r="AF6" s="330"/>
      <c r="AG6" s="330" t="s">
        <v>121</v>
      </c>
      <c r="AH6" s="330"/>
      <c r="AI6" s="329" t="s">
        <v>10</v>
      </c>
      <c r="AJ6" s="329"/>
      <c r="AK6" s="306">
        <v>2022</v>
      </c>
      <c r="AL6" s="306"/>
      <c r="AM6" s="306">
        <v>2023</v>
      </c>
      <c r="AN6" s="306"/>
      <c r="AO6" s="306">
        <v>2024</v>
      </c>
      <c r="AP6" s="306"/>
      <c r="AQ6" s="320"/>
      <c r="AR6" s="320"/>
      <c r="AS6" s="324"/>
      <c r="AT6" s="325"/>
      <c r="AU6" s="325"/>
      <c r="AV6" s="326"/>
      <c r="AW6" s="320"/>
      <c r="AX6" s="328"/>
      <c r="AY6" s="303"/>
    </row>
    <row r="7" spans="1:51" s="3" customFormat="1" ht="26.25" customHeight="1" x14ac:dyDescent="0.25">
      <c r="A7" s="301"/>
      <c r="B7" s="303"/>
      <c r="C7" s="303"/>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320"/>
      <c r="AX7" s="328"/>
      <c r="AY7" s="303"/>
    </row>
    <row r="8" spans="1:51" ht="99.75" customHeight="1" x14ac:dyDescent="0.2">
      <c r="A8" s="331" t="s">
        <v>45</v>
      </c>
      <c r="B8" s="333"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335">
        <f>AVERAGE(AW8:AW9)</f>
        <v>0.255</v>
      </c>
    </row>
    <row r="9" spans="1:51" ht="99" customHeight="1" x14ac:dyDescent="0.2">
      <c r="A9" s="332"/>
      <c r="B9" s="334"/>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336"/>
    </row>
    <row r="10" spans="1:51" ht="201.75" customHeight="1" x14ac:dyDescent="0.2">
      <c r="A10" s="337" t="s">
        <v>46</v>
      </c>
      <c r="B10" s="338" t="s">
        <v>21</v>
      </c>
      <c r="C10" s="338"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341">
        <f>AVERAGE(AW10:AW15)</f>
        <v>0.54166666666666663</v>
      </c>
    </row>
    <row r="11" spans="1:51" ht="156.75" customHeight="1" x14ac:dyDescent="0.2">
      <c r="A11" s="337"/>
      <c r="B11" s="339"/>
      <c r="C11" s="340"/>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342"/>
    </row>
    <row r="12" spans="1:51" ht="198" x14ac:dyDescent="0.2">
      <c r="A12" s="337"/>
      <c r="B12" s="339"/>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342"/>
    </row>
    <row r="13" spans="1:51" ht="66.75" customHeight="1" x14ac:dyDescent="0.2">
      <c r="A13" s="337"/>
      <c r="B13" s="339"/>
      <c r="C13" s="338"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342"/>
    </row>
    <row r="14" spans="1:51" ht="106.5" customHeight="1" x14ac:dyDescent="0.2">
      <c r="A14" s="337"/>
      <c r="B14" s="339"/>
      <c r="C14" s="339"/>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342"/>
    </row>
    <row r="15" spans="1:51" ht="66" customHeight="1" x14ac:dyDescent="0.2">
      <c r="A15" s="337"/>
      <c r="B15" s="340"/>
      <c r="C15" s="340"/>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343"/>
    </row>
    <row r="16" spans="1:51" ht="56.25" customHeight="1" x14ac:dyDescent="0.2">
      <c r="A16" s="344" t="s">
        <v>47</v>
      </c>
      <c r="B16" s="345"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347">
        <f>AW16+AW17/2</f>
        <v>0.5</v>
      </c>
    </row>
    <row r="17" spans="1:51" ht="63" x14ac:dyDescent="0.2">
      <c r="A17" s="344"/>
      <c r="B17" s="346"/>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348"/>
    </row>
    <row r="18" spans="1:51" ht="53.25" customHeight="1" x14ac:dyDescent="0.2">
      <c r="A18" s="349" t="s">
        <v>48</v>
      </c>
      <c r="B18" s="350"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347">
        <f>AW18+AW19/2</f>
        <v>0.5222</v>
      </c>
    </row>
    <row r="19" spans="1:51" ht="76.5" customHeight="1" x14ac:dyDescent="0.2">
      <c r="A19" s="349"/>
      <c r="B19" s="351"/>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348"/>
    </row>
    <row r="20" spans="1:51" ht="42.75" customHeight="1" x14ac:dyDescent="0.2">
      <c r="A20" s="352" t="s">
        <v>93</v>
      </c>
      <c r="B20" s="353"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356">
        <f xml:space="preserve"> AVERAGE(AW20:AW22)</f>
        <v>0.47286821705426352</v>
      </c>
    </row>
    <row r="21" spans="1:51" ht="90" x14ac:dyDescent="0.2">
      <c r="A21" s="352"/>
      <c r="B21" s="354"/>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357"/>
    </row>
    <row r="22" spans="1:51" ht="45" x14ac:dyDescent="0.2">
      <c r="A22" s="352"/>
      <c r="B22" s="355"/>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357"/>
    </row>
    <row r="23" spans="1:51" ht="70.5" customHeight="1" x14ac:dyDescent="0.2">
      <c r="A23" s="358" t="s">
        <v>176</v>
      </c>
      <c r="B23" s="360"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362">
        <f xml:space="preserve"> AVERAGE(AW23:AW25)/100</f>
        <v>0.33708333333333335</v>
      </c>
    </row>
    <row r="24" spans="1:51" ht="207" x14ac:dyDescent="0.2">
      <c r="A24" s="359"/>
      <c r="B24" s="361"/>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363"/>
    </row>
    <row r="25" spans="1:51" ht="72" x14ac:dyDescent="0.2">
      <c r="A25" s="359"/>
      <c r="B25" s="361"/>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363"/>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20:A22"/>
    <mergeCell ref="B20:B22"/>
    <mergeCell ref="AY20:AY22"/>
    <mergeCell ref="A23:A25"/>
    <mergeCell ref="B23:B25"/>
    <mergeCell ref="AY23:AY25"/>
    <mergeCell ref="A16:A17"/>
    <mergeCell ref="B16:B17"/>
    <mergeCell ref="AY16:AY17"/>
    <mergeCell ref="A18:A19"/>
    <mergeCell ref="B18:B19"/>
    <mergeCell ref="AY18:AY19"/>
    <mergeCell ref="A8:A9"/>
    <mergeCell ref="B8:B9"/>
    <mergeCell ref="AY8:AY9"/>
    <mergeCell ref="A10:A15"/>
    <mergeCell ref="B10:B15"/>
    <mergeCell ref="C10:C11"/>
    <mergeCell ref="AY10:AY15"/>
    <mergeCell ref="C13:C15"/>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E16"/>
  <sheetViews>
    <sheetView zoomScale="80" zoomScaleNormal="80" workbookViewId="0">
      <pane xSplit="2" ySplit="6" topLeftCell="C7" activePane="bottomRight" state="frozen"/>
      <selection pane="topRight" activeCell="C1" sqref="C1"/>
      <selection pane="bottomLeft" activeCell="A7" sqref="A7"/>
      <selection pane="bottomRight" activeCell="A15" sqref="A15:BD16"/>
    </sheetView>
  </sheetViews>
  <sheetFormatPr baseColWidth="10" defaultColWidth="0" defaultRowHeight="9" x14ac:dyDescent="0.15"/>
  <cols>
    <col min="1" max="1" width="14.42578125" style="173" customWidth="1"/>
    <col min="2" max="2" width="31.7109375" style="173" customWidth="1"/>
    <col min="3" max="3" width="29.42578125" style="174" customWidth="1"/>
    <col min="4" max="4" width="17" style="173" hidden="1" customWidth="1"/>
    <col min="5" max="5" width="19.28515625" style="173" customWidth="1"/>
    <col min="6" max="6" width="61.140625" style="173" hidden="1" customWidth="1"/>
    <col min="7" max="7" width="58.5703125" style="173" hidden="1" customWidth="1"/>
    <col min="8" max="8" width="5.28515625" style="173" hidden="1" customWidth="1"/>
    <col min="9" max="9" width="6.42578125" style="173" hidden="1" customWidth="1"/>
    <col min="10" max="10" width="8.42578125" style="173" hidden="1" customWidth="1"/>
    <col min="11" max="22" width="5.7109375" style="173" hidden="1" customWidth="1"/>
    <col min="23" max="23" width="6" style="173" hidden="1" customWidth="1"/>
    <col min="24" max="24" width="5.7109375" style="173" hidden="1" customWidth="1"/>
    <col min="25" max="25" width="6" style="173" hidden="1" customWidth="1"/>
    <col min="26" max="26" width="5.42578125" style="173" hidden="1" customWidth="1"/>
    <col min="27" max="27" width="4.5703125" style="173" hidden="1" customWidth="1"/>
    <col min="28" max="28" width="6" style="173" hidden="1" customWidth="1"/>
    <col min="29" max="29" width="4.5703125" style="173" hidden="1" customWidth="1"/>
    <col min="30" max="30" width="6" style="173" hidden="1" customWidth="1"/>
    <col min="31" max="31" width="4.5703125" style="173" hidden="1" customWidth="1"/>
    <col min="32" max="32" width="6" style="173" hidden="1" customWidth="1"/>
    <col min="33" max="33" width="4.5703125" style="173" hidden="1" customWidth="1"/>
    <col min="34" max="34" width="6" style="173" hidden="1" customWidth="1"/>
    <col min="35" max="35" width="4.5703125" style="173" hidden="1" customWidth="1"/>
    <col min="36" max="36" width="6" style="173" hidden="1" customWidth="1"/>
    <col min="37" max="37" width="4.5703125" style="173" hidden="1" customWidth="1"/>
    <col min="38" max="38" width="6" style="173" hidden="1" customWidth="1"/>
    <col min="39" max="39" width="4.5703125" style="173" hidden="1" customWidth="1"/>
    <col min="40" max="40" width="6" style="173" hidden="1" customWidth="1"/>
    <col min="41" max="41" width="4.5703125" style="173" hidden="1" customWidth="1"/>
    <col min="42" max="42" width="6.5703125" style="173" hidden="1" customWidth="1"/>
    <col min="43" max="43" width="6.140625" style="173" hidden="1" customWidth="1"/>
    <col min="44" max="44" width="6.5703125" style="173" hidden="1" customWidth="1"/>
    <col min="45" max="45" width="5.42578125" style="173" hidden="1" customWidth="1"/>
    <col min="46" max="46" width="6.5703125" style="173" hidden="1" customWidth="1"/>
    <col min="47" max="47" width="5.42578125" style="173" hidden="1" customWidth="1"/>
    <col min="48" max="48" width="7.42578125" style="173" hidden="1" customWidth="1"/>
    <col min="49" max="49" width="8" style="173" hidden="1" customWidth="1"/>
    <col min="50" max="50" width="9.140625" style="173" hidden="1" customWidth="1"/>
    <col min="51" max="51" width="10" style="173" hidden="1" customWidth="1"/>
    <col min="52" max="53" width="9.42578125" style="173" hidden="1" customWidth="1"/>
    <col min="54" max="54" width="17.7109375" style="173" hidden="1" customWidth="1"/>
    <col min="55" max="55" width="110.28515625" style="174" hidden="1" customWidth="1"/>
    <col min="56" max="56" width="31.5703125" style="173" customWidth="1"/>
    <col min="57" max="57" width="0" style="173" hidden="1" customWidth="1"/>
    <col min="58" max="16384" width="22.42578125" style="173" hidden="1"/>
  </cols>
  <sheetData>
    <row r="1" spans="1:57" ht="21" customHeight="1" x14ac:dyDescent="0.15">
      <c r="A1" s="364"/>
      <c r="B1" s="365"/>
      <c r="C1" s="370" t="s">
        <v>130</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2"/>
      <c r="BD1" s="217" t="s">
        <v>199</v>
      </c>
      <c r="BE1" s="218"/>
    </row>
    <row r="2" spans="1:57" ht="16.5" customHeight="1" x14ac:dyDescent="0.2">
      <c r="A2" s="366"/>
      <c r="B2" s="367"/>
      <c r="C2" s="370"/>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2"/>
      <c r="BD2" s="112" t="s">
        <v>200</v>
      </c>
      <c r="BE2" s="1"/>
    </row>
    <row r="3" spans="1:57" ht="14.25" customHeight="1" thickBot="1" x14ac:dyDescent="0.25">
      <c r="A3" s="368"/>
      <c r="B3" s="369"/>
      <c r="C3" s="370"/>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2"/>
      <c r="BD3" s="112" t="s">
        <v>201</v>
      </c>
      <c r="BE3" s="1"/>
    </row>
    <row r="4" spans="1:57" s="152" customFormat="1" ht="22.5" customHeight="1" x14ac:dyDescent="0.3">
      <c r="A4" s="373" t="s">
        <v>51</v>
      </c>
      <c r="B4" s="375" t="s">
        <v>17</v>
      </c>
      <c r="C4" s="375" t="s">
        <v>18</v>
      </c>
      <c r="D4" s="375" t="s">
        <v>61</v>
      </c>
      <c r="E4" s="375" t="s">
        <v>16</v>
      </c>
      <c r="F4" s="375" t="s">
        <v>15</v>
      </c>
      <c r="G4" s="375" t="s">
        <v>14</v>
      </c>
      <c r="H4" s="377" t="s">
        <v>155</v>
      </c>
      <c r="I4" s="378"/>
      <c r="J4" s="387" t="s">
        <v>147</v>
      </c>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9"/>
      <c r="AV4" s="390">
        <v>2021</v>
      </c>
      <c r="AW4" s="391"/>
      <c r="AX4" s="390" t="s">
        <v>9</v>
      </c>
      <c r="AY4" s="394"/>
      <c r="AZ4" s="394"/>
      <c r="BA4" s="391"/>
      <c r="BB4" s="396" t="s">
        <v>8</v>
      </c>
      <c r="BC4" s="381" t="s">
        <v>134</v>
      </c>
      <c r="BD4" s="381" t="s">
        <v>140</v>
      </c>
    </row>
    <row r="5" spans="1:57" s="152" customFormat="1" ht="13.5" x14ac:dyDescent="0.3">
      <c r="A5" s="374"/>
      <c r="B5" s="376"/>
      <c r="C5" s="376"/>
      <c r="D5" s="376"/>
      <c r="E5" s="376"/>
      <c r="F5" s="376"/>
      <c r="G5" s="376"/>
      <c r="H5" s="379"/>
      <c r="I5" s="380"/>
      <c r="J5" s="386" t="s">
        <v>110</v>
      </c>
      <c r="K5" s="386"/>
      <c r="L5" s="386" t="s">
        <v>111</v>
      </c>
      <c r="M5" s="386"/>
      <c r="N5" s="386" t="s">
        <v>112</v>
      </c>
      <c r="O5" s="386"/>
      <c r="P5" s="386" t="s">
        <v>13</v>
      </c>
      <c r="Q5" s="386"/>
      <c r="R5" s="386" t="s">
        <v>113</v>
      </c>
      <c r="S5" s="386"/>
      <c r="T5" s="386" t="s">
        <v>114</v>
      </c>
      <c r="U5" s="386"/>
      <c r="V5" s="386" t="s">
        <v>115</v>
      </c>
      <c r="W5" s="386"/>
      <c r="X5" s="386" t="s">
        <v>12</v>
      </c>
      <c r="Y5" s="386"/>
      <c r="Z5" s="386" t="s">
        <v>116</v>
      </c>
      <c r="AA5" s="386"/>
      <c r="AB5" s="386" t="s">
        <v>117</v>
      </c>
      <c r="AC5" s="386"/>
      <c r="AD5" s="386" t="s">
        <v>118</v>
      </c>
      <c r="AE5" s="386"/>
      <c r="AF5" s="386" t="s">
        <v>11</v>
      </c>
      <c r="AG5" s="386"/>
      <c r="AH5" s="386" t="s">
        <v>119</v>
      </c>
      <c r="AI5" s="386"/>
      <c r="AJ5" s="386" t="s">
        <v>120</v>
      </c>
      <c r="AK5" s="386"/>
      <c r="AL5" s="386" t="s">
        <v>121</v>
      </c>
      <c r="AM5" s="386"/>
      <c r="AN5" s="399" t="s">
        <v>10</v>
      </c>
      <c r="AO5" s="400"/>
      <c r="AP5" s="384">
        <v>2022</v>
      </c>
      <c r="AQ5" s="385"/>
      <c r="AR5" s="384">
        <v>2023</v>
      </c>
      <c r="AS5" s="385"/>
      <c r="AT5" s="384">
        <v>2024</v>
      </c>
      <c r="AU5" s="385"/>
      <c r="AV5" s="392"/>
      <c r="AW5" s="393"/>
      <c r="AX5" s="392"/>
      <c r="AY5" s="395"/>
      <c r="AZ5" s="395"/>
      <c r="BA5" s="393"/>
      <c r="BB5" s="397"/>
      <c r="BC5" s="382"/>
      <c r="BD5" s="382"/>
    </row>
    <row r="6" spans="1:57" s="175" customFormat="1" ht="12.75" x14ac:dyDescent="0.25">
      <c r="A6" s="374"/>
      <c r="B6" s="376"/>
      <c r="C6" s="376"/>
      <c r="D6" s="376"/>
      <c r="E6" s="376"/>
      <c r="F6" s="376"/>
      <c r="G6" s="376"/>
      <c r="H6" s="257" t="s">
        <v>7</v>
      </c>
      <c r="I6" s="257" t="s">
        <v>6</v>
      </c>
      <c r="J6" s="257" t="s">
        <v>7</v>
      </c>
      <c r="K6" s="257" t="s">
        <v>6</v>
      </c>
      <c r="L6" s="257" t="s">
        <v>7</v>
      </c>
      <c r="M6" s="257" t="s">
        <v>6</v>
      </c>
      <c r="N6" s="257" t="s">
        <v>7</v>
      </c>
      <c r="O6" s="257" t="s">
        <v>6</v>
      </c>
      <c r="P6" s="257" t="s">
        <v>7</v>
      </c>
      <c r="Q6" s="257" t="s">
        <v>6</v>
      </c>
      <c r="R6" s="257" t="s">
        <v>7</v>
      </c>
      <c r="S6" s="257" t="s">
        <v>6</v>
      </c>
      <c r="T6" s="257" t="s">
        <v>7</v>
      </c>
      <c r="U6" s="257" t="s">
        <v>6</v>
      </c>
      <c r="V6" s="257" t="s">
        <v>7</v>
      </c>
      <c r="W6" s="257" t="s">
        <v>6</v>
      </c>
      <c r="X6" s="257" t="s">
        <v>7</v>
      </c>
      <c r="Y6" s="257" t="s">
        <v>6</v>
      </c>
      <c r="Z6" s="257" t="s">
        <v>7</v>
      </c>
      <c r="AA6" s="257" t="s">
        <v>6</v>
      </c>
      <c r="AB6" s="257" t="s">
        <v>7</v>
      </c>
      <c r="AC6" s="257" t="s">
        <v>6</v>
      </c>
      <c r="AD6" s="257" t="s">
        <v>7</v>
      </c>
      <c r="AE6" s="257" t="s">
        <v>6</v>
      </c>
      <c r="AF6" s="257" t="s">
        <v>7</v>
      </c>
      <c r="AG6" s="257" t="s">
        <v>6</v>
      </c>
      <c r="AH6" s="257" t="s">
        <v>7</v>
      </c>
      <c r="AI6" s="257" t="s">
        <v>6</v>
      </c>
      <c r="AJ6" s="257" t="s">
        <v>7</v>
      </c>
      <c r="AK6" s="257" t="s">
        <v>6</v>
      </c>
      <c r="AL6" s="257" t="s">
        <v>7</v>
      </c>
      <c r="AM6" s="257" t="s">
        <v>6</v>
      </c>
      <c r="AN6" s="257" t="s">
        <v>7</v>
      </c>
      <c r="AO6" s="257" t="s">
        <v>6</v>
      </c>
      <c r="AP6" s="258" t="s">
        <v>7</v>
      </c>
      <c r="AQ6" s="258" t="s">
        <v>6</v>
      </c>
      <c r="AR6" s="258" t="s">
        <v>7</v>
      </c>
      <c r="AS6" s="258" t="s">
        <v>6</v>
      </c>
      <c r="AT6" s="258" t="s">
        <v>7</v>
      </c>
      <c r="AU6" s="258" t="s">
        <v>6</v>
      </c>
      <c r="AV6" s="259" t="s">
        <v>7</v>
      </c>
      <c r="AW6" s="259" t="s">
        <v>6</v>
      </c>
      <c r="AX6" s="259" t="s">
        <v>5</v>
      </c>
      <c r="AY6" s="259" t="s">
        <v>4</v>
      </c>
      <c r="AZ6" s="259" t="s">
        <v>3</v>
      </c>
      <c r="BA6" s="259" t="s">
        <v>2</v>
      </c>
      <c r="BB6" s="398"/>
      <c r="BC6" s="383"/>
      <c r="BD6" s="383"/>
    </row>
    <row r="7" spans="1:57" s="152" customFormat="1" ht="54" x14ac:dyDescent="0.3">
      <c r="A7" s="401" t="s">
        <v>47</v>
      </c>
      <c r="B7" s="402" t="s">
        <v>21</v>
      </c>
      <c r="C7" s="248" t="s">
        <v>198</v>
      </c>
      <c r="D7" s="219">
        <v>1</v>
      </c>
      <c r="E7" s="153" t="s">
        <v>189</v>
      </c>
      <c r="F7" s="181" t="s">
        <v>62</v>
      </c>
      <c r="G7" s="182" t="s">
        <v>63</v>
      </c>
      <c r="H7" s="260">
        <v>0</v>
      </c>
      <c r="I7" s="260">
        <v>0</v>
      </c>
      <c r="J7" s="153">
        <v>0</v>
      </c>
      <c r="K7" s="153">
        <v>0</v>
      </c>
      <c r="L7" s="153">
        <v>0</v>
      </c>
      <c r="M7" s="153">
        <v>0</v>
      </c>
      <c r="N7" s="153">
        <v>1</v>
      </c>
      <c r="O7" s="153">
        <v>1</v>
      </c>
      <c r="P7" s="255">
        <f t="shared" ref="P7:Q16" si="0">SUM(J7,L7,N7)</f>
        <v>1</v>
      </c>
      <c r="Q7" s="255">
        <f t="shared" ref="Q7:Q15" si="1">SUM(K7,M7,O7)</f>
        <v>1</v>
      </c>
      <c r="R7" s="153">
        <v>0</v>
      </c>
      <c r="S7" s="153">
        <v>0</v>
      </c>
      <c r="T7" s="153">
        <v>0</v>
      </c>
      <c r="U7" s="153">
        <v>0</v>
      </c>
      <c r="V7" s="153">
        <v>1</v>
      </c>
      <c r="W7" s="153">
        <v>1</v>
      </c>
      <c r="X7" s="255">
        <f t="shared" ref="X7:Y16" si="2">SUM(R7,T7,V7)</f>
        <v>1</v>
      </c>
      <c r="Y7" s="255">
        <f t="shared" si="2"/>
        <v>1</v>
      </c>
      <c r="Z7" s="153">
        <v>0</v>
      </c>
      <c r="AA7" s="153"/>
      <c r="AB7" s="153">
        <v>1</v>
      </c>
      <c r="AC7" s="153"/>
      <c r="AD7" s="153">
        <v>0</v>
      </c>
      <c r="AE7" s="153"/>
      <c r="AF7" s="255">
        <f t="shared" ref="AF7:AG16" si="3">SUM(Z7,AB7,AD7)</f>
        <v>1</v>
      </c>
      <c r="AG7" s="255">
        <f t="shared" si="3"/>
        <v>0</v>
      </c>
      <c r="AH7" s="153">
        <v>1</v>
      </c>
      <c r="AI7" s="153"/>
      <c r="AJ7" s="153">
        <v>0</v>
      </c>
      <c r="AK7" s="153"/>
      <c r="AL7" s="153">
        <v>0</v>
      </c>
      <c r="AM7" s="153"/>
      <c r="AN7" s="255">
        <f t="shared" ref="AN7:AO16" si="4">SUM(AH7,AJ7,AL7)</f>
        <v>1</v>
      </c>
      <c r="AO7" s="255">
        <f t="shared" si="4"/>
        <v>0</v>
      </c>
      <c r="AP7" s="155">
        <v>4</v>
      </c>
      <c r="AQ7" s="155"/>
      <c r="AR7" s="155">
        <v>4</v>
      </c>
      <c r="AS7" s="155"/>
      <c r="AT7" s="155">
        <v>4</v>
      </c>
      <c r="AU7" s="155"/>
      <c r="AV7" s="256">
        <f>SUM(P7,X7,AF7,AN7)</f>
        <v>4</v>
      </c>
      <c r="AW7" s="256">
        <f t="shared" ref="AW7:AW16" si="5">SUM(Q7,Y7,AG7,AO7)</f>
        <v>2</v>
      </c>
      <c r="AX7" s="222">
        <f t="shared" ref="AX7:AX16" si="6">IFERROR(Q7/P7,"")</f>
        <v>1</v>
      </c>
      <c r="AY7" s="222">
        <f t="shared" ref="AY7:AY16" si="7">IFERROR((Q7+Y7)/(P7+X7),"")</f>
        <v>1</v>
      </c>
      <c r="AZ7" s="222">
        <f t="shared" ref="AZ7:AZ16" si="8">IFERROR((Q7+Y7+AG7)/(P7+X7+AF7),"")</f>
        <v>0.66666666666666663</v>
      </c>
      <c r="BA7" s="222">
        <f t="shared" ref="BA7:BA16" si="9">IFERROR((Q7+Y7+AG7+AO7)/(P7+X7+AF7+AN7),"")</f>
        <v>0.5</v>
      </c>
      <c r="BB7" s="253">
        <f t="shared" ref="BB7:BB16" si="10">IFERROR(AW7/AV7,"")</f>
        <v>0.5</v>
      </c>
      <c r="BC7" s="178" t="s">
        <v>159</v>
      </c>
      <c r="BD7" s="405">
        <f>BB7+BB8/2</f>
        <v>0.5</v>
      </c>
    </row>
    <row r="8" spans="1:57" s="152" customFormat="1" ht="94.5" x14ac:dyDescent="0.3">
      <c r="A8" s="401"/>
      <c r="B8" s="404"/>
      <c r="C8" s="248" t="s">
        <v>67</v>
      </c>
      <c r="D8" s="219">
        <v>1</v>
      </c>
      <c r="E8" s="153" t="s">
        <v>190</v>
      </c>
      <c r="F8" s="183" t="s">
        <v>109</v>
      </c>
      <c r="G8" s="184" t="s">
        <v>64</v>
      </c>
      <c r="H8" s="260">
        <v>0</v>
      </c>
      <c r="I8" s="260">
        <v>0</v>
      </c>
      <c r="J8" s="153">
        <v>0</v>
      </c>
      <c r="K8" s="153">
        <v>0</v>
      </c>
      <c r="L8" s="153">
        <v>0</v>
      </c>
      <c r="M8" s="153">
        <v>0</v>
      </c>
      <c r="N8" s="153">
        <v>0</v>
      </c>
      <c r="O8" s="153">
        <v>0</v>
      </c>
      <c r="P8" s="255">
        <f t="shared" si="0"/>
        <v>0</v>
      </c>
      <c r="Q8" s="255">
        <f t="shared" si="1"/>
        <v>0</v>
      </c>
      <c r="R8" s="153">
        <v>0</v>
      </c>
      <c r="S8" s="153">
        <v>0</v>
      </c>
      <c r="T8" s="153">
        <v>0</v>
      </c>
      <c r="U8" s="153">
        <v>0</v>
      </c>
      <c r="V8" s="156">
        <v>1</v>
      </c>
      <c r="W8" s="156">
        <v>0</v>
      </c>
      <c r="X8" s="255">
        <f t="shared" si="2"/>
        <v>1</v>
      </c>
      <c r="Y8" s="255">
        <f t="shared" si="2"/>
        <v>0</v>
      </c>
      <c r="Z8" s="153">
        <v>0</v>
      </c>
      <c r="AA8" s="157"/>
      <c r="AB8" s="156">
        <v>0</v>
      </c>
      <c r="AC8" s="157"/>
      <c r="AD8" s="156">
        <v>1</v>
      </c>
      <c r="AE8" s="157"/>
      <c r="AF8" s="255">
        <f t="shared" si="3"/>
        <v>1</v>
      </c>
      <c r="AG8" s="255">
        <f t="shared" si="3"/>
        <v>0</v>
      </c>
      <c r="AH8" s="156">
        <v>0</v>
      </c>
      <c r="AI8" s="157"/>
      <c r="AJ8" s="156">
        <v>0</v>
      </c>
      <c r="AK8" s="157"/>
      <c r="AL8" s="156">
        <v>0</v>
      </c>
      <c r="AM8" s="157"/>
      <c r="AN8" s="255">
        <f t="shared" si="4"/>
        <v>0</v>
      </c>
      <c r="AO8" s="255">
        <f t="shared" si="4"/>
        <v>0</v>
      </c>
      <c r="AP8" s="158">
        <v>2</v>
      </c>
      <c r="AQ8" s="158"/>
      <c r="AR8" s="158">
        <v>2</v>
      </c>
      <c r="AS8" s="158"/>
      <c r="AT8" s="158">
        <v>2</v>
      </c>
      <c r="AU8" s="158"/>
      <c r="AV8" s="256">
        <f t="shared" ref="AV8:AV16" si="11">SUM(P8,X8,AF8,AN8)</f>
        <v>2</v>
      </c>
      <c r="AW8" s="256">
        <f t="shared" si="5"/>
        <v>0</v>
      </c>
      <c r="AX8" s="222" t="str">
        <f t="shared" si="6"/>
        <v/>
      </c>
      <c r="AY8" s="222">
        <f t="shared" si="7"/>
        <v>0</v>
      </c>
      <c r="AZ8" s="222">
        <f t="shared" si="8"/>
        <v>0</v>
      </c>
      <c r="BA8" s="222">
        <f t="shared" si="9"/>
        <v>0</v>
      </c>
      <c r="BB8" s="253">
        <f t="shared" si="10"/>
        <v>0</v>
      </c>
      <c r="BC8" s="178" t="s">
        <v>158</v>
      </c>
      <c r="BD8" s="407"/>
    </row>
    <row r="9" spans="1:57" s="152" customFormat="1" ht="67.5" x14ac:dyDescent="0.3">
      <c r="A9" s="401" t="s">
        <v>48</v>
      </c>
      <c r="B9" s="402" t="s">
        <v>24</v>
      </c>
      <c r="C9" s="248" t="s">
        <v>86</v>
      </c>
      <c r="D9" s="219">
        <v>0.3</v>
      </c>
      <c r="E9" s="153" t="s">
        <v>191</v>
      </c>
      <c r="F9" s="183" t="s">
        <v>87</v>
      </c>
      <c r="G9" s="184" t="s">
        <v>88</v>
      </c>
      <c r="H9" s="261">
        <v>0</v>
      </c>
      <c r="I9" s="261">
        <v>0</v>
      </c>
      <c r="J9" s="223">
        <f t="shared" ref="J9:O9" si="12">1/12</f>
        <v>8.3333333333333329E-2</v>
      </c>
      <c r="K9" s="223">
        <f t="shared" si="12"/>
        <v>8.3333333333333329E-2</v>
      </c>
      <c r="L9" s="223">
        <f t="shared" si="12"/>
        <v>8.3333333333333329E-2</v>
      </c>
      <c r="M9" s="223">
        <f t="shared" si="12"/>
        <v>8.3333333333333329E-2</v>
      </c>
      <c r="N9" s="223">
        <f t="shared" si="12"/>
        <v>8.3333333333333329E-2</v>
      </c>
      <c r="O9" s="223">
        <f t="shared" si="12"/>
        <v>8.3333333333333329E-2</v>
      </c>
      <c r="P9" s="262">
        <f t="shared" si="0"/>
        <v>0.25</v>
      </c>
      <c r="Q9" s="262">
        <f t="shared" si="1"/>
        <v>0.25</v>
      </c>
      <c r="R9" s="223">
        <f t="shared" ref="R9:W9" si="13">1/12</f>
        <v>8.3333333333333329E-2</v>
      </c>
      <c r="S9" s="223">
        <f t="shared" si="13"/>
        <v>8.3333333333333329E-2</v>
      </c>
      <c r="T9" s="223">
        <f t="shared" si="13"/>
        <v>8.3333333333333329E-2</v>
      </c>
      <c r="U9" s="223">
        <f t="shared" si="13"/>
        <v>8.3333333333333329E-2</v>
      </c>
      <c r="V9" s="223">
        <f t="shared" si="13"/>
        <v>8.3333333333333329E-2</v>
      </c>
      <c r="W9" s="223">
        <f t="shared" si="13"/>
        <v>8.3333333333333329E-2</v>
      </c>
      <c r="X9" s="262">
        <f t="shared" si="2"/>
        <v>0.25</v>
      </c>
      <c r="Y9" s="262">
        <f t="shared" si="2"/>
        <v>0.25</v>
      </c>
      <c r="Z9" s="223">
        <f>1/12</f>
        <v>8.3333333333333329E-2</v>
      </c>
      <c r="AA9" s="197"/>
      <c r="AB9" s="223">
        <f>1/12</f>
        <v>8.3333333333333329E-2</v>
      </c>
      <c r="AC9" s="197"/>
      <c r="AD9" s="223">
        <f>1/12</f>
        <v>8.3333333333333329E-2</v>
      </c>
      <c r="AE9" s="197"/>
      <c r="AF9" s="262">
        <f t="shared" si="3"/>
        <v>0.25</v>
      </c>
      <c r="AG9" s="262">
        <f t="shared" si="3"/>
        <v>0</v>
      </c>
      <c r="AH9" s="223">
        <f>1/12</f>
        <v>8.3333333333333329E-2</v>
      </c>
      <c r="AI9" s="197"/>
      <c r="AJ9" s="223">
        <f>1/12</f>
        <v>8.3333333333333329E-2</v>
      </c>
      <c r="AK9" s="197"/>
      <c r="AL9" s="223">
        <f>1/12</f>
        <v>8.3333333333333329E-2</v>
      </c>
      <c r="AM9" s="216"/>
      <c r="AN9" s="255">
        <f t="shared" si="4"/>
        <v>0.25</v>
      </c>
      <c r="AO9" s="255">
        <f t="shared" si="4"/>
        <v>0</v>
      </c>
      <c r="AP9" s="230">
        <f>100/100</f>
        <v>1</v>
      </c>
      <c r="AQ9" s="158"/>
      <c r="AR9" s="230">
        <f>100/100</f>
        <v>1</v>
      </c>
      <c r="AS9" s="158"/>
      <c r="AT9" s="230">
        <f>100/100</f>
        <v>1</v>
      </c>
      <c r="AU9" s="158"/>
      <c r="AV9" s="219">
        <f>SUM(P9,X9,AF9,AN9)</f>
        <v>1</v>
      </c>
      <c r="AW9" s="219">
        <f>SUM(Q9,Y9,AG9,AO9)</f>
        <v>0.5</v>
      </c>
      <c r="AX9" s="222">
        <f t="shared" si="6"/>
        <v>1</v>
      </c>
      <c r="AY9" s="222">
        <f t="shared" si="7"/>
        <v>1</v>
      </c>
      <c r="AZ9" s="222">
        <f t="shared" si="8"/>
        <v>0.66666666666666663</v>
      </c>
      <c r="BA9" s="222">
        <f t="shared" si="9"/>
        <v>0.5</v>
      </c>
      <c r="BB9" s="253">
        <f t="shared" si="10"/>
        <v>0.5</v>
      </c>
      <c r="BC9" s="178" t="s">
        <v>181</v>
      </c>
      <c r="BD9" s="405">
        <f>BB9+BB10/2</f>
        <v>0.7647222222222223</v>
      </c>
    </row>
    <row r="10" spans="1:57" s="152" customFormat="1" ht="81" x14ac:dyDescent="0.3">
      <c r="A10" s="401"/>
      <c r="B10" s="404"/>
      <c r="C10" s="248" t="s">
        <v>25</v>
      </c>
      <c r="D10" s="219">
        <v>0.7</v>
      </c>
      <c r="E10" s="153" t="s">
        <v>192</v>
      </c>
      <c r="F10" s="183" t="s">
        <v>85</v>
      </c>
      <c r="G10" s="184" t="s">
        <v>90</v>
      </c>
      <c r="H10" s="254">
        <v>0</v>
      </c>
      <c r="I10" s="254">
        <v>0</v>
      </c>
      <c r="J10" s="191">
        <v>1</v>
      </c>
      <c r="K10" s="191">
        <v>1</v>
      </c>
      <c r="L10" s="191">
        <v>1</v>
      </c>
      <c r="M10" s="191">
        <v>1</v>
      </c>
      <c r="N10" s="191">
        <v>1</v>
      </c>
      <c r="O10" s="191">
        <v>1</v>
      </c>
      <c r="P10" s="263">
        <f t="shared" si="0"/>
        <v>3</v>
      </c>
      <c r="Q10" s="263">
        <f t="shared" si="1"/>
        <v>3</v>
      </c>
      <c r="R10" s="191">
        <v>1</v>
      </c>
      <c r="S10" s="191">
        <v>1</v>
      </c>
      <c r="T10" s="191">
        <v>1</v>
      </c>
      <c r="U10" s="191">
        <v>1</v>
      </c>
      <c r="V10" s="191">
        <v>1</v>
      </c>
      <c r="W10" s="191">
        <v>1</v>
      </c>
      <c r="X10" s="263">
        <f t="shared" si="2"/>
        <v>3</v>
      </c>
      <c r="Y10" s="263">
        <f t="shared" si="2"/>
        <v>3</v>
      </c>
      <c r="Z10" s="191">
        <v>1</v>
      </c>
      <c r="AA10" s="191">
        <v>0.01</v>
      </c>
      <c r="AB10" s="191">
        <v>1</v>
      </c>
      <c r="AC10" s="191">
        <f>1/12</f>
        <v>8.3333333333333329E-2</v>
      </c>
      <c r="AD10" s="191">
        <v>1</v>
      </c>
      <c r="AE10" s="191">
        <f>1/12</f>
        <v>8.3333333333333329E-2</v>
      </c>
      <c r="AF10" s="263">
        <f t="shared" si="3"/>
        <v>3</v>
      </c>
      <c r="AG10" s="263">
        <f t="shared" si="3"/>
        <v>0.17666666666666664</v>
      </c>
      <c r="AH10" s="191">
        <v>1</v>
      </c>
      <c r="AI10" s="191">
        <v>0.01</v>
      </c>
      <c r="AJ10" s="191">
        <v>1</v>
      </c>
      <c r="AK10" s="191">
        <f>1/12</f>
        <v>8.3333333333333329E-2</v>
      </c>
      <c r="AL10" s="191">
        <v>1</v>
      </c>
      <c r="AM10" s="191">
        <f>1/12</f>
        <v>8.3333333333333329E-2</v>
      </c>
      <c r="AN10" s="263">
        <f t="shared" si="4"/>
        <v>3</v>
      </c>
      <c r="AO10" s="263">
        <f t="shared" si="4"/>
        <v>0.17666666666666664</v>
      </c>
      <c r="AP10" s="246">
        <v>1</v>
      </c>
      <c r="AQ10" s="247"/>
      <c r="AR10" s="246">
        <v>2</v>
      </c>
      <c r="AS10" s="246"/>
      <c r="AT10" s="246">
        <v>2</v>
      </c>
      <c r="AU10" s="247"/>
      <c r="AV10" s="191">
        <f>SUM(P10,X10,AF10,AN10)</f>
        <v>12</v>
      </c>
      <c r="AW10" s="191">
        <f t="shared" si="5"/>
        <v>6.3533333333333335</v>
      </c>
      <c r="AX10" s="222">
        <f t="shared" si="6"/>
        <v>1</v>
      </c>
      <c r="AY10" s="222">
        <f t="shared" si="7"/>
        <v>1</v>
      </c>
      <c r="AZ10" s="222">
        <f t="shared" si="8"/>
        <v>0.68629629629629629</v>
      </c>
      <c r="BA10" s="222">
        <f t="shared" si="9"/>
        <v>0.5294444444444445</v>
      </c>
      <c r="BB10" s="253">
        <f t="shared" si="10"/>
        <v>0.5294444444444445</v>
      </c>
      <c r="BC10" s="178" t="s">
        <v>182</v>
      </c>
      <c r="BD10" s="407"/>
    </row>
    <row r="11" spans="1:57" s="152" customFormat="1" ht="40.5" x14ac:dyDescent="0.3">
      <c r="A11" s="401" t="s">
        <v>93</v>
      </c>
      <c r="B11" s="402" t="s">
        <v>0</v>
      </c>
      <c r="C11" s="248" t="s">
        <v>95</v>
      </c>
      <c r="D11" s="219">
        <v>0.35</v>
      </c>
      <c r="E11" s="153" t="s">
        <v>193</v>
      </c>
      <c r="F11" s="249" t="s">
        <v>97</v>
      </c>
      <c r="G11" s="249" t="s">
        <v>96</v>
      </c>
      <c r="H11" s="196">
        <v>200</v>
      </c>
      <c r="I11" s="196">
        <v>200</v>
      </c>
      <c r="J11" s="250">
        <v>65</v>
      </c>
      <c r="K11" s="250">
        <v>72</v>
      </c>
      <c r="L11" s="250">
        <v>75</v>
      </c>
      <c r="M11" s="250">
        <v>62</v>
      </c>
      <c r="N11" s="250">
        <v>62</v>
      </c>
      <c r="O11" s="250">
        <v>87</v>
      </c>
      <c r="P11" s="251">
        <f>AVERAGE(J11,L11,N11)</f>
        <v>67.333333333333329</v>
      </c>
      <c r="Q11" s="251">
        <f t="shared" ref="Q11" si="14">IFERROR(AVERAGE(K11,M11,O11),"")</f>
        <v>73.666666666666671</v>
      </c>
      <c r="R11" s="250">
        <v>68</v>
      </c>
      <c r="S11" s="250">
        <v>76</v>
      </c>
      <c r="T11" s="250">
        <v>71</v>
      </c>
      <c r="U11" s="250">
        <v>115</v>
      </c>
      <c r="V11" s="250">
        <v>46</v>
      </c>
      <c r="W11" s="250">
        <v>46</v>
      </c>
      <c r="X11" s="251">
        <f>AVERAGE(R11,T11,V11)</f>
        <v>61.666666666666664</v>
      </c>
      <c r="Y11" s="251">
        <f t="shared" ref="Y11" si="15">IFERROR(AVERAGE(S11,U11,W11),"")</f>
        <v>79</v>
      </c>
      <c r="Z11" s="250">
        <v>0</v>
      </c>
      <c r="AA11" s="252">
        <v>0</v>
      </c>
      <c r="AB11" s="250">
        <v>0</v>
      </c>
      <c r="AC11" s="252">
        <v>0</v>
      </c>
      <c r="AD11" s="250">
        <v>0</v>
      </c>
      <c r="AE11" s="252">
        <v>0</v>
      </c>
      <c r="AF11" s="251">
        <f t="shared" ref="AF11" si="16">AVERAGE(Z11,AB11,AD11)</f>
        <v>0</v>
      </c>
      <c r="AG11" s="251">
        <f t="shared" ref="AG11" si="17">IFERROR(AVERAGE(AA11,AC11,AE11),"")</f>
        <v>0</v>
      </c>
      <c r="AH11" s="250">
        <v>0</v>
      </c>
      <c r="AI11" s="252">
        <v>0</v>
      </c>
      <c r="AJ11" s="250">
        <v>0</v>
      </c>
      <c r="AK11" s="252">
        <v>0</v>
      </c>
      <c r="AL11" s="250">
        <v>0</v>
      </c>
      <c r="AM11" s="252">
        <v>0</v>
      </c>
      <c r="AN11" s="251">
        <f t="shared" ref="AN11" si="18">AVERAGE(AH11,AJ11,AL11)</f>
        <v>0</v>
      </c>
      <c r="AO11" s="251">
        <f t="shared" ref="AO11" si="19">IFERROR(AVERAGE(AI11,AK11,AM11),"")</f>
        <v>0</v>
      </c>
      <c r="AP11" s="196">
        <v>200</v>
      </c>
      <c r="AQ11" s="156"/>
      <c r="AR11" s="156">
        <v>200</v>
      </c>
      <c r="AS11" s="156"/>
      <c r="AT11" s="156">
        <v>200</v>
      </c>
      <c r="AU11" s="156"/>
      <c r="AV11" s="190">
        <f>AVERAGE(P11,X11,AF11,AN11)</f>
        <v>32.25</v>
      </c>
      <c r="AW11" s="190">
        <f>AVERAGE(Q11,Y11,AG11,AO11)</f>
        <v>38.166666666666671</v>
      </c>
      <c r="AX11" s="222">
        <f t="shared" si="6"/>
        <v>1.0940594059405941</v>
      </c>
      <c r="AY11" s="222">
        <f t="shared" si="7"/>
        <v>1.1834625322997419</v>
      </c>
      <c r="AZ11" s="222">
        <f t="shared" si="8"/>
        <v>1.1834625322997419</v>
      </c>
      <c r="BA11" s="222">
        <f t="shared" si="9"/>
        <v>1.1834625322997419</v>
      </c>
      <c r="BB11" s="253">
        <f t="shared" si="10"/>
        <v>1.1834625322997419</v>
      </c>
      <c r="BC11" s="178" t="s">
        <v>183</v>
      </c>
      <c r="BD11" s="405">
        <f xml:space="preserve"> AVERAGE(BB11:BB13)</f>
        <v>0.50559862187769167</v>
      </c>
    </row>
    <row r="12" spans="1:57" s="152" customFormat="1" ht="94.5" x14ac:dyDescent="0.3">
      <c r="A12" s="401"/>
      <c r="B12" s="403"/>
      <c r="C12" s="248" t="s">
        <v>75</v>
      </c>
      <c r="D12" s="219">
        <v>0.35</v>
      </c>
      <c r="E12" s="153" t="s">
        <v>194</v>
      </c>
      <c r="F12" s="249" t="s">
        <v>98</v>
      </c>
      <c r="G12" s="249" t="s">
        <v>99</v>
      </c>
      <c r="H12" s="196">
        <v>100</v>
      </c>
      <c r="I12" s="254">
        <v>0</v>
      </c>
      <c r="J12" s="153">
        <v>0</v>
      </c>
      <c r="K12" s="153">
        <v>0</v>
      </c>
      <c r="L12" s="153">
        <v>0</v>
      </c>
      <c r="M12" s="153">
        <v>0</v>
      </c>
      <c r="N12" s="153">
        <v>0</v>
      </c>
      <c r="O12" s="153">
        <v>0</v>
      </c>
      <c r="P12" s="255">
        <f t="shared" si="0"/>
        <v>0</v>
      </c>
      <c r="Q12" s="255">
        <f t="shared" si="1"/>
        <v>0</v>
      </c>
      <c r="R12" s="153">
        <v>0</v>
      </c>
      <c r="S12" s="153">
        <v>0</v>
      </c>
      <c r="T12" s="153">
        <v>1</v>
      </c>
      <c r="U12" s="153">
        <v>1</v>
      </c>
      <c r="V12" s="153">
        <v>0</v>
      </c>
      <c r="W12" s="153">
        <v>0</v>
      </c>
      <c r="X12" s="255">
        <f t="shared" si="2"/>
        <v>1</v>
      </c>
      <c r="Y12" s="255">
        <f t="shared" si="2"/>
        <v>1</v>
      </c>
      <c r="Z12" s="156">
        <v>0</v>
      </c>
      <c r="AA12" s="156"/>
      <c r="AB12" s="156">
        <v>0</v>
      </c>
      <c r="AC12" s="156"/>
      <c r="AD12" s="156">
        <v>0</v>
      </c>
      <c r="AE12" s="156"/>
      <c r="AF12" s="255">
        <f t="shared" si="3"/>
        <v>0</v>
      </c>
      <c r="AG12" s="255">
        <f t="shared" si="3"/>
        <v>0</v>
      </c>
      <c r="AH12" s="156">
        <v>0</v>
      </c>
      <c r="AI12" s="156"/>
      <c r="AJ12" s="156">
        <v>0</v>
      </c>
      <c r="AK12" s="156"/>
      <c r="AL12" s="156">
        <v>2</v>
      </c>
      <c r="AM12" s="156"/>
      <c r="AN12" s="255">
        <f t="shared" si="4"/>
        <v>2</v>
      </c>
      <c r="AO12" s="255">
        <f t="shared" si="4"/>
        <v>0</v>
      </c>
      <c r="AP12" s="156">
        <v>2</v>
      </c>
      <c r="AQ12" s="156"/>
      <c r="AR12" s="156">
        <v>2</v>
      </c>
      <c r="AS12" s="156"/>
      <c r="AT12" s="156">
        <v>1</v>
      </c>
      <c r="AU12" s="156"/>
      <c r="AV12" s="256">
        <f>SUM(P12,X12,AF12,AN12)</f>
        <v>3</v>
      </c>
      <c r="AW12" s="256">
        <f>SUM(Q12,Y12,AG12,AO12)</f>
        <v>1</v>
      </c>
      <c r="AX12" s="222" t="str">
        <f t="shared" si="6"/>
        <v/>
      </c>
      <c r="AY12" s="222">
        <f>IFERROR((Q12+Y12)/(P12+X12),"")</f>
        <v>1</v>
      </c>
      <c r="AZ12" s="222">
        <f t="shared" si="8"/>
        <v>1</v>
      </c>
      <c r="BA12" s="222">
        <f t="shared" si="9"/>
        <v>0.33333333333333331</v>
      </c>
      <c r="BB12" s="253">
        <f t="shared" si="10"/>
        <v>0.33333333333333331</v>
      </c>
      <c r="BC12" s="178" t="s">
        <v>179</v>
      </c>
      <c r="BD12" s="406"/>
    </row>
    <row r="13" spans="1:57" s="152" customFormat="1" ht="67.5" x14ac:dyDescent="0.3">
      <c r="A13" s="401"/>
      <c r="B13" s="404"/>
      <c r="C13" s="248" t="s">
        <v>100</v>
      </c>
      <c r="D13" s="219">
        <v>0.3</v>
      </c>
      <c r="E13" s="153" t="s">
        <v>195</v>
      </c>
      <c r="F13" s="249" t="s">
        <v>101</v>
      </c>
      <c r="G13" s="249" t="s">
        <v>102</v>
      </c>
      <c r="H13" s="196">
        <v>145</v>
      </c>
      <c r="I13" s="196">
        <v>145</v>
      </c>
      <c r="J13" s="153">
        <v>0</v>
      </c>
      <c r="K13" s="153">
        <v>0</v>
      </c>
      <c r="L13" s="153">
        <v>0</v>
      </c>
      <c r="M13" s="153">
        <v>0</v>
      </c>
      <c r="N13" s="153">
        <v>0</v>
      </c>
      <c r="O13" s="153">
        <v>0</v>
      </c>
      <c r="P13" s="255">
        <f t="shared" si="0"/>
        <v>0</v>
      </c>
      <c r="Q13" s="255">
        <f t="shared" si="1"/>
        <v>0</v>
      </c>
      <c r="R13" s="153">
        <v>0</v>
      </c>
      <c r="S13" s="153">
        <v>0</v>
      </c>
      <c r="T13" s="153">
        <v>0</v>
      </c>
      <c r="U13" s="153">
        <v>0</v>
      </c>
      <c r="V13" s="153">
        <v>30</v>
      </c>
      <c r="W13" s="153">
        <v>0</v>
      </c>
      <c r="X13" s="255">
        <f>SUM(R13,T13,V13)</f>
        <v>30</v>
      </c>
      <c r="Y13" s="255">
        <f t="shared" si="2"/>
        <v>0</v>
      </c>
      <c r="Z13" s="153">
        <v>30</v>
      </c>
      <c r="AA13" s="153"/>
      <c r="AB13" s="153">
        <v>35</v>
      </c>
      <c r="AC13" s="153"/>
      <c r="AD13" s="153">
        <v>35</v>
      </c>
      <c r="AE13" s="153"/>
      <c r="AF13" s="255">
        <f>SUM(Z13,AB13,AD13)</f>
        <v>100</v>
      </c>
      <c r="AG13" s="255">
        <f t="shared" si="3"/>
        <v>0</v>
      </c>
      <c r="AH13" s="153">
        <v>30</v>
      </c>
      <c r="AI13" s="153"/>
      <c r="AJ13" s="153">
        <v>30</v>
      </c>
      <c r="AK13" s="153"/>
      <c r="AL13" s="153">
        <v>10</v>
      </c>
      <c r="AM13" s="153"/>
      <c r="AN13" s="255">
        <f t="shared" si="4"/>
        <v>70</v>
      </c>
      <c r="AO13" s="255">
        <f t="shared" si="4"/>
        <v>0</v>
      </c>
      <c r="AP13" s="156">
        <v>200</v>
      </c>
      <c r="AQ13" s="156"/>
      <c r="AR13" s="156">
        <v>200</v>
      </c>
      <c r="AS13" s="156"/>
      <c r="AT13" s="156">
        <v>0</v>
      </c>
      <c r="AU13" s="156"/>
      <c r="AV13" s="256">
        <f>SUM(P13,X13,AF13,AN13)</f>
        <v>200</v>
      </c>
      <c r="AW13" s="256">
        <f>SUM(Q13,Y13,AG13,AO13)</f>
        <v>0</v>
      </c>
      <c r="AX13" s="222" t="str">
        <f t="shared" si="6"/>
        <v/>
      </c>
      <c r="AY13" s="222">
        <f t="shared" si="7"/>
        <v>0</v>
      </c>
      <c r="AZ13" s="222">
        <f t="shared" si="8"/>
        <v>0</v>
      </c>
      <c r="BA13" s="222">
        <f t="shared" si="9"/>
        <v>0</v>
      </c>
      <c r="BB13" s="253">
        <f t="shared" si="10"/>
        <v>0</v>
      </c>
      <c r="BC13" s="178" t="s">
        <v>180</v>
      </c>
      <c r="BD13" s="407"/>
    </row>
    <row r="14" spans="1:57" s="152" customFormat="1" ht="148.5" x14ac:dyDescent="0.3">
      <c r="A14" s="172" t="s">
        <v>176</v>
      </c>
      <c r="B14" s="171" t="s">
        <v>175</v>
      </c>
      <c r="C14" s="160" t="s">
        <v>27</v>
      </c>
      <c r="D14" s="161">
        <v>0.4</v>
      </c>
      <c r="E14" s="161" t="s">
        <v>40</v>
      </c>
      <c r="F14" s="185" t="s">
        <v>123</v>
      </c>
      <c r="G14" s="185" t="s">
        <v>122</v>
      </c>
      <c r="H14" s="212">
        <v>0</v>
      </c>
      <c r="I14" s="212">
        <v>0</v>
      </c>
      <c r="J14" s="219">
        <f>100/100</f>
        <v>1</v>
      </c>
      <c r="K14" s="219">
        <f t="shared" ref="K14:O14" si="20">100/100</f>
        <v>1</v>
      </c>
      <c r="L14" s="219">
        <f t="shared" si="20"/>
        <v>1</v>
      </c>
      <c r="M14" s="219">
        <f t="shared" si="20"/>
        <v>1</v>
      </c>
      <c r="N14" s="219">
        <f t="shared" si="20"/>
        <v>1</v>
      </c>
      <c r="O14" s="219">
        <f t="shared" si="20"/>
        <v>1</v>
      </c>
      <c r="P14" s="221">
        <f>AVERAGE(J14,L14,N14)</f>
        <v>1</v>
      </c>
      <c r="Q14" s="221">
        <f t="shared" ref="Q14" si="21">IFERROR(AVERAGE(K14,M14,O14),"")</f>
        <v>1</v>
      </c>
      <c r="R14" s="219">
        <f>100/100</f>
        <v>1</v>
      </c>
      <c r="S14" s="219">
        <f t="shared" ref="S14:W14" si="22">100/100</f>
        <v>1</v>
      </c>
      <c r="T14" s="219">
        <f t="shared" si="22"/>
        <v>1</v>
      </c>
      <c r="U14" s="219">
        <f t="shared" si="22"/>
        <v>1</v>
      </c>
      <c r="V14" s="219">
        <f t="shared" si="22"/>
        <v>1</v>
      </c>
      <c r="W14" s="219">
        <f t="shared" si="22"/>
        <v>1</v>
      </c>
      <c r="X14" s="221">
        <f>AVERAGE(R14,T14,V14)</f>
        <v>1</v>
      </c>
      <c r="Y14" s="221">
        <f t="shared" ref="Y14" si="23">IFERROR(AVERAGE(S14,U14,W14),"")</f>
        <v>1</v>
      </c>
      <c r="Z14" s="219">
        <f>100/100</f>
        <v>1</v>
      </c>
      <c r="AA14" s="219">
        <v>0</v>
      </c>
      <c r="AB14" s="219">
        <f>100/100</f>
        <v>1</v>
      </c>
      <c r="AC14" s="219">
        <v>0</v>
      </c>
      <c r="AD14" s="219">
        <f>100/100</f>
        <v>1</v>
      </c>
      <c r="AE14" s="219">
        <v>0</v>
      </c>
      <c r="AF14" s="221">
        <f>AVERAGE(Z14,AB14,AD14)</f>
        <v>1</v>
      </c>
      <c r="AG14" s="221">
        <f t="shared" ref="AG14" si="24">IFERROR(AVERAGE(AA14,AC14,AE14),"")</f>
        <v>0</v>
      </c>
      <c r="AH14" s="219">
        <f>100/100</f>
        <v>1</v>
      </c>
      <c r="AI14" s="219">
        <v>0</v>
      </c>
      <c r="AJ14" s="219">
        <f>100/100</f>
        <v>1</v>
      </c>
      <c r="AK14" s="219">
        <v>0</v>
      </c>
      <c r="AL14" s="219">
        <f>100/100</f>
        <v>1</v>
      </c>
      <c r="AM14" s="219">
        <v>0</v>
      </c>
      <c r="AN14" s="221">
        <f>AVERAGE(AH14,AJ14,AL14)</f>
        <v>1</v>
      </c>
      <c r="AO14" s="221">
        <f t="shared" ref="AO14" si="25">IFERROR(AVERAGE(AI14,AK14,AM14),"")</f>
        <v>0</v>
      </c>
      <c r="AP14" s="156"/>
      <c r="AQ14" s="156"/>
      <c r="AR14" s="156"/>
      <c r="AS14" s="156"/>
      <c r="AT14" s="156"/>
      <c r="AU14" s="156"/>
      <c r="AV14" s="232">
        <f>AVERAGE(P14,X14,AF14,AN14)</f>
        <v>1</v>
      </c>
      <c r="AW14" s="232">
        <f t="shared" ref="AW14:BA14" si="26">AVERAGE(Q14,Y14,AG14,AO14)</f>
        <v>0.5</v>
      </c>
      <c r="AX14" s="233">
        <f t="shared" si="6"/>
        <v>1</v>
      </c>
      <c r="AY14" s="232">
        <f t="shared" si="26"/>
        <v>0.33333333333333331</v>
      </c>
      <c r="AZ14" s="232">
        <f t="shared" si="26"/>
        <v>1</v>
      </c>
      <c r="BA14" s="232">
        <f t="shared" si="26"/>
        <v>0.33333333333333331</v>
      </c>
      <c r="BB14" s="224">
        <f t="shared" si="10"/>
        <v>0.5</v>
      </c>
      <c r="BC14" s="178" t="s">
        <v>178</v>
      </c>
      <c r="BD14" s="170">
        <f xml:space="preserve"> BB14</f>
        <v>0.5</v>
      </c>
    </row>
    <row r="15" spans="1:57" s="152" customFormat="1" ht="148.5" x14ac:dyDescent="0.3">
      <c r="A15" s="162" t="s">
        <v>50</v>
      </c>
      <c r="B15" s="163" t="s">
        <v>76</v>
      </c>
      <c r="C15" s="163" t="s">
        <v>77</v>
      </c>
      <c r="D15" s="164">
        <v>1</v>
      </c>
      <c r="E15" s="165" t="s">
        <v>196</v>
      </c>
      <c r="F15" s="176" t="s">
        <v>73</v>
      </c>
      <c r="G15" s="177" t="s">
        <v>74</v>
      </c>
      <c r="H15" s="213">
        <v>0</v>
      </c>
      <c r="I15" s="213">
        <v>0</v>
      </c>
      <c r="J15" s="191">
        <v>0</v>
      </c>
      <c r="K15" s="191">
        <v>0</v>
      </c>
      <c r="L15" s="191">
        <v>0</v>
      </c>
      <c r="M15" s="191">
        <v>0</v>
      </c>
      <c r="N15" s="191">
        <v>0</v>
      </c>
      <c r="O15" s="191">
        <v>0</v>
      </c>
      <c r="P15" s="192">
        <f t="shared" si="0"/>
        <v>0</v>
      </c>
      <c r="Q15" s="192">
        <f t="shared" si="1"/>
        <v>0</v>
      </c>
      <c r="R15" s="219">
        <v>0</v>
      </c>
      <c r="S15" s="219">
        <v>0</v>
      </c>
      <c r="T15" s="219">
        <v>0</v>
      </c>
      <c r="U15" s="219">
        <v>0</v>
      </c>
      <c r="V15" s="219">
        <v>0</v>
      </c>
      <c r="W15" s="219">
        <v>0</v>
      </c>
      <c r="X15" s="221">
        <f>SUM(R15,T15,V15)</f>
        <v>0</v>
      </c>
      <c r="Y15" s="221">
        <f t="shared" si="2"/>
        <v>0</v>
      </c>
      <c r="Z15" s="219">
        <f>100/6/100</f>
        <v>0.16666666666666669</v>
      </c>
      <c r="AA15" s="219"/>
      <c r="AB15" s="219">
        <f>100/6/100</f>
        <v>0.16666666666666669</v>
      </c>
      <c r="AC15" s="219"/>
      <c r="AD15" s="219">
        <f>100/6/100</f>
        <v>0.16666666666666669</v>
      </c>
      <c r="AE15" s="238"/>
      <c r="AF15" s="221">
        <f t="shared" si="3"/>
        <v>0.5</v>
      </c>
      <c r="AG15" s="221">
        <f t="shared" si="3"/>
        <v>0</v>
      </c>
      <c r="AH15" s="219">
        <f>100/6/100</f>
        <v>0.16666666666666669</v>
      </c>
      <c r="AI15" s="219"/>
      <c r="AJ15" s="219">
        <f>100/6/100</f>
        <v>0.16666666666666669</v>
      </c>
      <c r="AK15" s="219"/>
      <c r="AL15" s="219">
        <f>100/6/100</f>
        <v>0.16666666666666669</v>
      </c>
      <c r="AM15" s="238"/>
      <c r="AN15" s="221">
        <f t="shared" si="4"/>
        <v>0.5</v>
      </c>
      <c r="AO15" s="221">
        <f t="shared" si="4"/>
        <v>0</v>
      </c>
      <c r="AP15" s="156"/>
      <c r="AQ15" s="156"/>
      <c r="AR15" s="156">
        <v>1</v>
      </c>
      <c r="AS15" s="156"/>
      <c r="AT15" s="156">
        <v>1</v>
      </c>
      <c r="AU15" s="156"/>
      <c r="AV15" s="232">
        <f>SUM(AF15,AN15)</f>
        <v>1</v>
      </c>
      <c r="AW15" s="232">
        <f>AVERAGE(Q15,Y15,AG15,AO15)</f>
        <v>0</v>
      </c>
      <c r="AX15" s="233" t="str">
        <f t="shared" si="6"/>
        <v/>
      </c>
      <c r="AY15" s="233"/>
      <c r="AZ15" s="233"/>
      <c r="BA15" s="233">
        <f t="shared" ref="BA15" si="27">IFERROR((Q15+Y15+AG15+AO15)/(P15+X15+AF15+AN15),"")</f>
        <v>0</v>
      </c>
      <c r="BB15" s="224">
        <f t="shared" si="10"/>
        <v>0</v>
      </c>
      <c r="BC15" s="178" t="s">
        <v>105</v>
      </c>
      <c r="BD15" s="186">
        <v>0</v>
      </c>
    </row>
    <row r="16" spans="1:57" s="152" customFormat="1" ht="108.75" thickBot="1" x14ac:dyDescent="0.35">
      <c r="A16" s="166" t="s">
        <v>45</v>
      </c>
      <c r="B16" s="167" t="s">
        <v>1</v>
      </c>
      <c r="C16" s="167" t="s">
        <v>30</v>
      </c>
      <c r="D16" s="168">
        <v>1</v>
      </c>
      <c r="E16" s="169" t="s">
        <v>197</v>
      </c>
      <c r="F16" s="187" t="s">
        <v>71</v>
      </c>
      <c r="G16" s="188" t="s">
        <v>72</v>
      </c>
      <c r="H16" s="214">
        <v>100</v>
      </c>
      <c r="I16" s="214">
        <v>100</v>
      </c>
      <c r="J16" s="240">
        <f>1/12</f>
        <v>8.3333333333333329E-2</v>
      </c>
      <c r="K16" s="240">
        <f t="shared" ref="K16:O16" si="28">1/12</f>
        <v>8.3333333333333329E-2</v>
      </c>
      <c r="L16" s="240">
        <f t="shared" si="28"/>
        <v>8.3333333333333329E-2</v>
      </c>
      <c r="M16" s="240">
        <f t="shared" si="28"/>
        <v>8.3333333333333329E-2</v>
      </c>
      <c r="N16" s="240">
        <f t="shared" si="28"/>
        <v>8.3333333333333329E-2</v>
      </c>
      <c r="O16" s="240">
        <f t="shared" si="28"/>
        <v>8.3333333333333329E-2</v>
      </c>
      <c r="P16" s="241">
        <f t="shared" si="0"/>
        <v>0.25</v>
      </c>
      <c r="Q16" s="241">
        <f t="shared" si="0"/>
        <v>0.25</v>
      </c>
      <c r="R16" s="240">
        <f>1/12</f>
        <v>8.3333333333333329E-2</v>
      </c>
      <c r="S16" s="240">
        <f t="shared" ref="S16:W16" si="29">1/12</f>
        <v>8.3333333333333329E-2</v>
      </c>
      <c r="T16" s="240">
        <f t="shared" si="29"/>
        <v>8.3333333333333329E-2</v>
      </c>
      <c r="U16" s="240">
        <f t="shared" si="29"/>
        <v>8.3333333333333329E-2</v>
      </c>
      <c r="V16" s="240">
        <f t="shared" si="29"/>
        <v>8.3333333333333329E-2</v>
      </c>
      <c r="W16" s="240">
        <f t="shared" si="29"/>
        <v>8.3333333333333329E-2</v>
      </c>
      <c r="X16" s="241">
        <f t="shared" si="2"/>
        <v>0.25</v>
      </c>
      <c r="Y16" s="241">
        <f t="shared" si="2"/>
        <v>0.25</v>
      </c>
      <c r="Z16" s="240">
        <f>1/12</f>
        <v>8.3333333333333329E-2</v>
      </c>
      <c r="AA16" s="243"/>
      <c r="AB16" s="240">
        <f>1/12</f>
        <v>8.3333333333333329E-2</v>
      </c>
      <c r="AC16" s="243"/>
      <c r="AD16" s="240">
        <f>1/12</f>
        <v>8.3333333333333329E-2</v>
      </c>
      <c r="AE16" s="243"/>
      <c r="AF16" s="241">
        <f t="shared" si="3"/>
        <v>0.25</v>
      </c>
      <c r="AG16" s="241">
        <f t="shared" si="3"/>
        <v>0</v>
      </c>
      <c r="AH16" s="240">
        <f>1/12</f>
        <v>8.3333333333333329E-2</v>
      </c>
      <c r="AI16" s="242"/>
      <c r="AJ16" s="240">
        <f>1/12</f>
        <v>8.3333333333333329E-2</v>
      </c>
      <c r="AK16" s="242"/>
      <c r="AL16" s="240">
        <f>1/12</f>
        <v>8.3333333333333329E-2</v>
      </c>
      <c r="AM16" s="242"/>
      <c r="AN16" s="241">
        <f t="shared" si="4"/>
        <v>0.25</v>
      </c>
      <c r="AO16" s="241">
        <f t="shared" si="4"/>
        <v>0</v>
      </c>
      <c r="AP16" s="239">
        <v>100</v>
      </c>
      <c r="AQ16" s="239"/>
      <c r="AR16" s="239">
        <v>100</v>
      </c>
      <c r="AS16" s="239"/>
      <c r="AT16" s="239">
        <v>100</v>
      </c>
      <c r="AU16" s="239"/>
      <c r="AV16" s="244">
        <f t="shared" si="11"/>
        <v>1</v>
      </c>
      <c r="AW16" s="244">
        <f t="shared" si="5"/>
        <v>0.5</v>
      </c>
      <c r="AX16" s="233">
        <f t="shared" si="6"/>
        <v>1</v>
      </c>
      <c r="AY16" s="237">
        <f t="shared" si="7"/>
        <v>1</v>
      </c>
      <c r="AZ16" s="237">
        <f t="shared" si="8"/>
        <v>0.66666666666666663</v>
      </c>
      <c r="BA16" s="237">
        <f t="shared" si="9"/>
        <v>0.5</v>
      </c>
      <c r="BB16" s="224">
        <f t="shared" si="10"/>
        <v>0.5</v>
      </c>
      <c r="BC16" s="189" t="s">
        <v>157</v>
      </c>
      <c r="BD16" s="245">
        <f>BB16</f>
        <v>0.5</v>
      </c>
    </row>
  </sheetData>
  <mergeCells count="44">
    <mergeCell ref="BD11:BD13"/>
    <mergeCell ref="A7:A8"/>
    <mergeCell ref="B7:B8"/>
    <mergeCell ref="BD7:BD8"/>
    <mergeCell ref="A9:A10"/>
    <mergeCell ref="B9:B10"/>
    <mergeCell ref="BD9:BD10"/>
    <mergeCell ref="AJ5:AK5"/>
    <mergeCell ref="AL5:AM5"/>
    <mergeCell ref="AN5:AO5"/>
    <mergeCell ref="A11:A13"/>
    <mergeCell ref="B11:B13"/>
    <mergeCell ref="BD4:BD6"/>
    <mergeCell ref="J5:K5"/>
    <mergeCell ref="L5:M5"/>
    <mergeCell ref="N5:O5"/>
    <mergeCell ref="P5:Q5"/>
    <mergeCell ref="AB5:AC5"/>
    <mergeCell ref="J4:AU4"/>
    <mergeCell ref="AV4:AW5"/>
    <mergeCell ref="AX4:BA5"/>
    <mergeCell ref="BB4:BB6"/>
    <mergeCell ref="R5:S5"/>
    <mergeCell ref="T5:U5"/>
    <mergeCell ref="V5:W5"/>
    <mergeCell ref="X5:Y5"/>
    <mergeCell ref="Z5:AA5"/>
    <mergeCell ref="AP5:AQ5"/>
    <mergeCell ref="A1:B3"/>
    <mergeCell ref="C1:BC3"/>
    <mergeCell ref="A4:A6"/>
    <mergeCell ref="B4:B6"/>
    <mergeCell ref="C4:C6"/>
    <mergeCell ref="D4:D6"/>
    <mergeCell ref="E4:E6"/>
    <mergeCell ref="F4:F6"/>
    <mergeCell ref="G4:G6"/>
    <mergeCell ref="H4:I5"/>
    <mergeCell ref="BC4:BC6"/>
    <mergeCell ref="AR5:AS5"/>
    <mergeCell ref="AT5:AU5"/>
    <mergeCell ref="AD5:AE5"/>
    <mergeCell ref="AF5:AG5"/>
    <mergeCell ref="AH5:AI5"/>
  </mergeCells>
  <conditionalFormatting sqref="BB7:BB16">
    <cfRule type="cellIs" dxfId="8" priority="4" operator="between">
      <formula>0.75</formula>
      <formula>0.85</formula>
    </cfRule>
    <cfRule type="cellIs" dxfId="7" priority="5" operator="greaterThan">
      <formula>0.85</formula>
    </cfRule>
    <cfRule type="cellIs" dxfId="6" priority="6" operator="lessThan">
      <formula>0.75</formula>
    </cfRule>
  </conditionalFormatting>
  <dataValidations disablePrompts="1" count="4">
    <dataValidation allowBlank="1" showInputMessage="1" showErrorMessage="1" promptTitle="Actividades" prompt="Registre las actividades macro que se requieren realizar para lograr la meta" sqref="F16:I16 F9 AP16:AU16" xr:uid="{B62AD8A6-2883-4D46-9D1D-316025E43440}"/>
    <dataValidation allowBlank="1" showInputMessage="1" showErrorMessage="1" prompt="Registre las actividades macro que se requieren para cumplir las metas" sqref="F15:I15 F10 AP15:AU15" xr:uid="{79D81EAE-DF84-43BE-9980-E849F43E8C76}"/>
    <dataValidation allowBlank="1" showInputMessage="1" showErrorMessage="1" prompt="Registre el o los productos o entregables que servirán de evidencia  " sqref="G10" xr:uid="{1AC57910-777D-45A0-93DE-277D9762AAF3}"/>
    <dataValidation allowBlank="1" showInputMessage="1" showErrorMessage="1" promptTitle="Producto" prompt="Describa el resultado de lo que se espera alcanzar cuando se cumpla la meta" sqref="G16 G9" xr:uid="{556E2600-28CB-469D-952D-A5010DC22176}"/>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E23"/>
  <sheetViews>
    <sheetView tabSelected="1" zoomScale="80" zoomScaleNormal="80" workbookViewId="0">
      <pane xSplit="2" ySplit="6" topLeftCell="H7" activePane="bottomRight" state="frozen"/>
      <selection pane="topRight" activeCell="C1" sqref="C1"/>
      <selection pane="bottomLeft" activeCell="A7" sqref="A7"/>
      <selection pane="bottomRight" activeCell="AV4" sqref="AV4:AW5"/>
    </sheetView>
  </sheetViews>
  <sheetFormatPr baseColWidth="10" defaultColWidth="0" defaultRowHeight="9" x14ac:dyDescent="0.25"/>
  <cols>
    <col min="1" max="1" width="14.42578125" style="266" customWidth="1"/>
    <col min="2" max="2" width="31.7109375" style="266" customWidth="1"/>
    <col min="3" max="3" width="29.42578125" style="266" customWidth="1"/>
    <col min="4" max="4" width="17" style="266" customWidth="1"/>
    <col min="5" max="5" width="19.28515625" style="266" customWidth="1"/>
    <col min="6" max="6" width="61.140625" style="266" customWidth="1"/>
    <col min="7" max="7" width="74.28515625" style="266" customWidth="1"/>
    <col min="8" max="8" width="5.28515625" style="266" customWidth="1"/>
    <col min="9" max="9" width="6.42578125" style="266" customWidth="1"/>
    <col min="10" max="10" width="8.42578125" style="266" customWidth="1"/>
    <col min="11" max="17" width="5.7109375" style="266" bestFit="1" customWidth="1"/>
    <col min="18" max="22" width="5.7109375" style="266" customWidth="1"/>
    <col min="23" max="23" width="6" style="266" customWidth="1"/>
    <col min="24" max="24" width="5.7109375" style="266" customWidth="1"/>
    <col min="25" max="25" width="6" style="266" customWidth="1"/>
    <col min="26" max="26" width="5.42578125" style="266" hidden="1" customWidth="1"/>
    <col min="27" max="27" width="4.5703125" style="266" hidden="1" customWidth="1"/>
    <col min="28" max="28" width="6" style="266" hidden="1" customWidth="1"/>
    <col min="29" max="29" width="4.5703125" style="266" hidden="1" customWidth="1"/>
    <col min="30" max="30" width="6" style="266" hidden="1" customWidth="1"/>
    <col min="31" max="31" width="4.5703125" style="266" hidden="1" customWidth="1"/>
    <col min="32" max="32" width="6" style="266" hidden="1" customWidth="1"/>
    <col min="33" max="33" width="4.5703125" style="266" hidden="1" customWidth="1"/>
    <col min="34" max="34" width="6" style="266" hidden="1" customWidth="1"/>
    <col min="35" max="35" width="4.5703125" style="266" hidden="1" customWidth="1"/>
    <col min="36" max="36" width="6" style="266" hidden="1" customWidth="1"/>
    <col min="37" max="37" width="4.5703125" style="266" hidden="1" customWidth="1"/>
    <col min="38" max="38" width="6" style="266" hidden="1" customWidth="1"/>
    <col min="39" max="39" width="4.5703125" style="266" hidden="1" customWidth="1"/>
    <col min="40" max="40" width="6" style="266" hidden="1" customWidth="1"/>
    <col min="41" max="41" width="4.5703125" style="266" hidden="1" customWidth="1"/>
    <col min="42" max="42" width="6.5703125" style="266" hidden="1" customWidth="1"/>
    <col min="43" max="43" width="6.140625" style="266" hidden="1" customWidth="1"/>
    <col min="44" max="44" width="6.5703125" style="266" hidden="1" customWidth="1"/>
    <col min="45" max="45" width="5.42578125" style="266" hidden="1" customWidth="1"/>
    <col min="46" max="46" width="6.5703125" style="266" hidden="1" customWidth="1"/>
    <col min="47" max="47" width="5.42578125" style="266" hidden="1" customWidth="1"/>
    <col min="48" max="48" width="7.42578125" style="266" customWidth="1"/>
    <col min="49" max="49" width="8" style="266" customWidth="1"/>
    <col min="50" max="50" width="9.140625" style="266" bestFit="1" customWidth="1"/>
    <col min="51" max="51" width="10" style="266" hidden="1" customWidth="1"/>
    <col min="52" max="53" width="9.42578125" style="266" hidden="1" customWidth="1"/>
    <col min="54" max="54" width="17.7109375" style="266" customWidth="1"/>
    <col min="55" max="55" width="78" style="266" hidden="1" customWidth="1"/>
    <col min="56" max="56" width="31.5703125" style="266" customWidth="1"/>
    <col min="57" max="57" width="0" style="266" hidden="1" customWidth="1"/>
    <col min="58" max="16384" width="22.42578125" style="266" hidden="1"/>
  </cols>
  <sheetData>
    <row r="1" spans="1:57" ht="21" customHeight="1" x14ac:dyDescent="0.25">
      <c r="A1" s="364"/>
      <c r="B1" s="365"/>
      <c r="C1" s="370" t="s">
        <v>130</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2"/>
      <c r="BD1" s="264" t="s">
        <v>199</v>
      </c>
      <c r="BE1" s="265"/>
    </row>
    <row r="2" spans="1:57" ht="16.5" customHeight="1" x14ac:dyDescent="0.25">
      <c r="A2" s="366"/>
      <c r="B2" s="367"/>
      <c r="C2" s="370"/>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2"/>
      <c r="BD2" s="486" t="s">
        <v>200</v>
      </c>
      <c r="BE2" s="6"/>
    </row>
    <row r="3" spans="1:57" ht="14.25" customHeight="1" thickBot="1" x14ac:dyDescent="0.3">
      <c r="A3" s="368"/>
      <c r="B3" s="369"/>
      <c r="C3" s="370"/>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2"/>
      <c r="BD3" s="267" t="s">
        <v>201</v>
      </c>
      <c r="BE3" s="6"/>
    </row>
    <row r="4" spans="1:57" s="268" customFormat="1" ht="22.5" customHeight="1" x14ac:dyDescent="0.25">
      <c r="A4" s="423" t="s">
        <v>51</v>
      </c>
      <c r="B4" s="425" t="s">
        <v>17</v>
      </c>
      <c r="C4" s="425" t="s">
        <v>18</v>
      </c>
      <c r="D4" s="425" t="s">
        <v>61</v>
      </c>
      <c r="E4" s="425" t="s">
        <v>16</v>
      </c>
      <c r="F4" s="425" t="s">
        <v>15</v>
      </c>
      <c r="G4" s="425" t="s">
        <v>14</v>
      </c>
      <c r="H4" s="430" t="s">
        <v>155</v>
      </c>
      <c r="I4" s="431"/>
      <c r="J4" s="456" t="s">
        <v>147</v>
      </c>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8"/>
      <c r="AV4" s="445">
        <v>2021</v>
      </c>
      <c r="AW4" s="447"/>
      <c r="AX4" s="445" t="s">
        <v>9</v>
      </c>
      <c r="AY4" s="446"/>
      <c r="AZ4" s="446"/>
      <c r="BA4" s="447"/>
      <c r="BB4" s="451" t="s">
        <v>8</v>
      </c>
      <c r="BC4" s="442" t="s">
        <v>134</v>
      </c>
      <c r="BD4" s="442" t="s">
        <v>140</v>
      </c>
    </row>
    <row r="5" spans="1:57" s="268" customFormat="1" ht="13.5" x14ac:dyDescent="0.25">
      <c r="A5" s="424"/>
      <c r="B5" s="426"/>
      <c r="C5" s="426"/>
      <c r="D5" s="426"/>
      <c r="E5" s="426"/>
      <c r="F5" s="426"/>
      <c r="G5" s="426"/>
      <c r="H5" s="432"/>
      <c r="I5" s="433"/>
      <c r="J5" s="422" t="s">
        <v>110</v>
      </c>
      <c r="K5" s="422"/>
      <c r="L5" s="422" t="s">
        <v>111</v>
      </c>
      <c r="M5" s="422"/>
      <c r="N5" s="422" t="s">
        <v>112</v>
      </c>
      <c r="O5" s="422"/>
      <c r="P5" s="429" t="s">
        <v>13</v>
      </c>
      <c r="Q5" s="429"/>
      <c r="R5" s="422" t="s">
        <v>113</v>
      </c>
      <c r="S5" s="422"/>
      <c r="T5" s="422" t="s">
        <v>114</v>
      </c>
      <c r="U5" s="422"/>
      <c r="V5" s="422" t="s">
        <v>115</v>
      </c>
      <c r="W5" s="422"/>
      <c r="X5" s="429" t="s">
        <v>12</v>
      </c>
      <c r="Y5" s="429"/>
      <c r="Z5" s="422" t="s">
        <v>116</v>
      </c>
      <c r="AA5" s="422"/>
      <c r="AB5" s="422" t="s">
        <v>117</v>
      </c>
      <c r="AC5" s="422"/>
      <c r="AD5" s="422" t="s">
        <v>118</v>
      </c>
      <c r="AE5" s="422"/>
      <c r="AF5" s="429" t="s">
        <v>11</v>
      </c>
      <c r="AG5" s="429"/>
      <c r="AH5" s="422" t="s">
        <v>119</v>
      </c>
      <c r="AI5" s="422"/>
      <c r="AJ5" s="422" t="s">
        <v>120</v>
      </c>
      <c r="AK5" s="422"/>
      <c r="AL5" s="422" t="s">
        <v>121</v>
      </c>
      <c r="AM5" s="422"/>
      <c r="AN5" s="454" t="s">
        <v>10</v>
      </c>
      <c r="AO5" s="455"/>
      <c r="AP5" s="427">
        <v>2022</v>
      </c>
      <c r="AQ5" s="428"/>
      <c r="AR5" s="427">
        <v>2023</v>
      </c>
      <c r="AS5" s="428"/>
      <c r="AT5" s="427">
        <v>2024</v>
      </c>
      <c r="AU5" s="428"/>
      <c r="AV5" s="448"/>
      <c r="AW5" s="450"/>
      <c r="AX5" s="448"/>
      <c r="AY5" s="449"/>
      <c r="AZ5" s="449"/>
      <c r="BA5" s="450"/>
      <c r="BB5" s="452"/>
      <c r="BC5" s="443"/>
      <c r="BD5" s="443"/>
    </row>
    <row r="6" spans="1:57" s="175" customFormat="1" ht="12.75" x14ac:dyDescent="0.25">
      <c r="A6" s="424"/>
      <c r="B6" s="426"/>
      <c r="C6" s="426"/>
      <c r="D6" s="426"/>
      <c r="E6" s="426"/>
      <c r="F6" s="426"/>
      <c r="G6" s="426"/>
      <c r="H6" s="228" t="s">
        <v>7</v>
      </c>
      <c r="I6" s="228" t="s">
        <v>6</v>
      </c>
      <c r="J6" s="226" t="s">
        <v>7</v>
      </c>
      <c r="K6" s="226" t="s">
        <v>6</v>
      </c>
      <c r="L6" s="226" t="s">
        <v>7</v>
      </c>
      <c r="M6" s="226" t="s">
        <v>6</v>
      </c>
      <c r="N6" s="226" t="s">
        <v>7</v>
      </c>
      <c r="O6" s="226" t="s">
        <v>6</v>
      </c>
      <c r="P6" s="228" t="s">
        <v>7</v>
      </c>
      <c r="Q6" s="228" t="s">
        <v>6</v>
      </c>
      <c r="R6" s="226" t="s">
        <v>7</v>
      </c>
      <c r="S6" s="226" t="s">
        <v>6</v>
      </c>
      <c r="T6" s="226" t="s">
        <v>7</v>
      </c>
      <c r="U6" s="226" t="s">
        <v>6</v>
      </c>
      <c r="V6" s="226" t="s">
        <v>7</v>
      </c>
      <c r="W6" s="226" t="s">
        <v>6</v>
      </c>
      <c r="X6" s="228" t="s">
        <v>7</v>
      </c>
      <c r="Y6" s="228" t="s">
        <v>6</v>
      </c>
      <c r="Z6" s="226" t="s">
        <v>7</v>
      </c>
      <c r="AA6" s="226" t="s">
        <v>6</v>
      </c>
      <c r="AB6" s="226" t="s">
        <v>7</v>
      </c>
      <c r="AC6" s="226" t="s">
        <v>6</v>
      </c>
      <c r="AD6" s="226" t="s">
        <v>7</v>
      </c>
      <c r="AE6" s="226" t="s">
        <v>6</v>
      </c>
      <c r="AF6" s="228" t="s">
        <v>7</v>
      </c>
      <c r="AG6" s="228" t="s">
        <v>6</v>
      </c>
      <c r="AH6" s="226" t="s">
        <v>7</v>
      </c>
      <c r="AI6" s="226" t="s">
        <v>6</v>
      </c>
      <c r="AJ6" s="226" t="s">
        <v>7</v>
      </c>
      <c r="AK6" s="226" t="s">
        <v>6</v>
      </c>
      <c r="AL6" s="226" t="s">
        <v>7</v>
      </c>
      <c r="AM6" s="226" t="s">
        <v>6</v>
      </c>
      <c r="AN6" s="228" t="s">
        <v>7</v>
      </c>
      <c r="AO6" s="228" t="s">
        <v>6</v>
      </c>
      <c r="AP6" s="227" t="s">
        <v>7</v>
      </c>
      <c r="AQ6" s="227" t="s">
        <v>6</v>
      </c>
      <c r="AR6" s="227" t="s">
        <v>7</v>
      </c>
      <c r="AS6" s="227" t="s">
        <v>6</v>
      </c>
      <c r="AT6" s="227" t="s">
        <v>7</v>
      </c>
      <c r="AU6" s="227" t="s">
        <v>6</v>
      </c>
      <c r="AV6" s="231" t="s">
        <v>7</v>
      </c>
      <c r="AW6" s="231" t="s">
        <v>6</v>
      </c>
      <c r="AX6" s="231" t="s">
        <v>5</v>
      </c>
      <c r="AY6" s="231" t="s">
        <v>4</v>
      </c>
      <c r="AZ6" s="231" t="s">
        <v>3</v>
      </c>
      <c r="BA6" s="231" t="s">
        <v>2</v>
      </c>
      <c r="BB6" s="453"/>
      <c r="BC6" s="444"/>
      <c r="BD6" s="444"/>
    </row>
    <row r="7" spans="1:57" s="268" customFormat="1" ht="243" x14ac:dyDescent="0.25">
      <c r="A7" s="269" t="s">
        <v>45</v>
      </c>
      <c r="B7" s="270" t="s">
        <v>19</v>
      </c>
      <c r="C7" s="271" t="s">
        <v>20</v>
      </c>
      <c r="D7" s="272">
        <v>0.5</v>
      </c>
      <c r="E7" s="271" t="s">
        <v>214</v>
      </c>
      <c r="F7" s="273" t="s">
        <v>44</v>
      </c>
      <c r="G7" s="273" t="s">
        <v>135</v>
      </c>
      <c r="H7" s="207">
        <v>100</v>
      </c>
      <c r="I7" s="207">
        <v>100</v>
      </c>
      <c r="J7" s="220">
        <v>0.08</v>
      </c>
      <c r="K7" s="220">
        <v>0.08</v>
      </c>
      <c r="L7" s="220">
        <v>0.08</v>
      </c>
      <c r="M7" s="220">
        <v>0.08</v>
      </c>
      <c r="N7" s="220">
        <v>0.08</v>
      </c>
      <c r="O7" s="220">
        <v>0.08</v>
      </c>
      <c r="P7" s="221">
        <f t="shared" ref="P7:Q9" si="0">SUM(J7,L7,N7)</f>
        <v>0.24</v>
      </c>
      <c r="Q7" s="221">
        <f t="shared" si="0"/>
        <v>0.24</v>
      </c>
      <c r="R7" s="220">
        <v>0.09</v>
      </c>
      <c r="S7" s="220">
        <v>0</v>
      </c>
      <c r="T7" s="220">
        <v>0.1</v>
      </c>
      <c r="U7" s="220">
        <v>0</v>
      </c>
      <c r="V7" s="220">
        <v>0.09</v>
      </c>
      <c r="W7" s="220">
        <v>0</v>
      </c>
      <c r="X7" s="221">
        <f t="shared" ref="X7:Y10" si="1">SUM(R7,T7,V7)</f>
        <v>0.28000000000000003</v>
      </c>
      <c r="Y7" s="221">
        <f t="shared" si="1"/>
        <v>0</v>
      </c>
      <c r="Z7" s="220">
        <v>0.08</v>
      </c>
      <c r="AA7" s="205"/>
      <c r="AB7" s="220">
        <v>0.08</v>
      </c>
      <c r="AC7" s="205"/>
      <c r="AD7" s="220">
        <v>0.08</v>
      </c>
      <c r="AE7" s="206"/>
      <c r="AF7" s="221">
        <f t="shared" ref="AF7" si="2">SUM(Z7,AB7,AD7)</f>
        <v>0.24</v>
      </c>
      <c r="AG7" s="221">
        <f t="shared" ref="AG7" si="3">SUM(AA7,AC7,AE7)</f>
        <v>0</v>
      </c>
      <c r="AH7" s="220">
        <v>0.08</v>
      </c>
      <c r="AI7" s="205"/>
      <c r="AJ7" s="220">
        <v>0.08</v>
      </c>
      <c r="AK7" s="205"/>
      <c r="AL7" s="220">
        <v>0.08</v>
      </c>
      <c r="AM7" s="206"/>
      <c r="AN7" s="221">
        <f t="shared" ref="AN7" si="4">SUM(AH7,AJ7,AL7)</f>
        <v>0.24</v>
      </c>
      <c r="AO7" s="221">
        <f t="shared" ref="AO7" si="5">SUM(AI7,AK7,AM7)</f>
        <v>0</v>
      </c>
      <c r="AP7" s="219">
        <v>1</v>
      </c>
      <c r="AQ7" s="190"/>
      <c r="AR7" s="219">
        <v>1</v>
      </c>
      <c r="AS7" s="190"/>
      <c r="AT7" s="219">
        <v>1</v>
      </c>
      <c r="AU7" s="190"/>
      <c r="AV7" s="232">
        <f>SUM(P7,X7,AF7,AN7)</f>
        <v>1</v>
      </c>
      <c r="AW7" s="232">
        <f>SUM(Q7,Y7,AG7,AO7)</f>
        <v>0.24</v>
      </c>
      <c r="AX7" s="233">
        <f>IFERROR(Q7/P7,"")</f>
        <v>1</v>
      </c>
      <c r="AY7" s="233">
        <f>IFERROR((Q7+Y7)/(P7+X7),"")</f>
        <v>0.46153846153846151</v>
      </c>
      <c r="AZ7" s="233">
        <f>IFERROR((Q7+Y7+AG7)/(P7+X7+AF7),"")</f>
        <v>0.31578947368421051</v>
      </c>
      <c r="BA7" s="233">
        <f>IFERROR((Q7+Y7+AG7+AO7)/(P7+X7+AF7+AN7),"")</f>
        <v>0.24</v>
      </c>
      <c r="BB7" s="224">
        <f>IFERROR(AW7/AV7,"")</f>
        <v>0.24</v>
      </c>
      <c r="BC7" s="292" t="s">
        <v>231</v>
      </c>
      <c r="BD7" s="179">
        <f>AVERAGE(BB7:BB7)</f>
        <v>0.24</v>
      </c>
    </row>
    <row r="8" spans="1:57" s="268" customFormat="1" ht="297" x14ac:dyDescent="0.25">
      <c r="A8" s="410" t="s">
        <v>46</v>
      </c>
      <c r="B8" s="415" t="s">
        <v>21</v>
      </c>
      <c r="C8" s="415" t="s">
        <v>22</v>
      </c>
      <c r="D8" s="274">
        <v>0.5</v>
      </c>
      <c r="E8" s="275" t="s">
        <v>213</v>
      </c>
      <c r="F8" s="180" t="s">
        <v>52</v>
      </c>
      <c r="G8" s="180" t="s">
        <v>52</v>
      </c>
      <c r="H8" s="204">
        <v>100</v>
      </c>
      <c r="I8" s="204">
        <v>100</v>
      </c>
      <c r="J8" s="191">
        <v>0</v>
      </c>
      <c r="K8" s="191">
        <v>0</v>
      </c>
      <c r="L8" s="191">
        <v>0</v>
      </c>
      <c r="M8" s="191">
        <v>0</v>
      </c>
      <c r="N8" s="191">
        <v>0</v>
      </c>
      <c r="O8" s="191">
        <v>0</v>
      </c>
      <c r="P8" s="201">
        <f t="shared" si="0"/>
        <v>0</v>
      </c>
      <c r="Q8" s="201">
        <f t="shared" si="0"/>
        <v>0</v>
      </c>
      <c r="R8" s="191">
        <v>0</v>
      </c>
      <c r="S8" s="191">
        <v>0</v>
      </c>
      <c r="T8" s="222">
        <v>0.125</v>
      </c>
      <c r="U8" s="191">
        <v>0</v>
      </c>
      <c r="V8" s="222">
        <v>0.125</v>
      </c>
      <c r="W8" s="191">
        <v>0</v>
      </c>
      <c r="X8" s="221">
        <f>SUM(R8,T8,V8)</f>
        <v>0.25</v>
      </c>
      <c r="Y8" s="201">
        <f t="shared" si="1"/>
        <v>0</v>
      </c>
      <c r="Z8" s="222">
        <f>12.5/100</f>
        <v>0.125</v>
      </c>
      <c r="AA8" s="191"/>
      <c r="AB8" s="222">
        <f>12.5/100</f>
        <v>0.125</v>
      </c>
      <c r="AC8" s="191"/>
      <c r="AD8" s="222">
        <f>12.5/100</f>
        <v>0.125</v>
      </c>
      <c r="AE8" s="191"/>
      <c r="AF8" s="221">
        <f t="shared" ref="AF8:AG10" si="6">SUM(Z8,AB8,AD8)</f>
        <v>0.375</v>
      </c>
      <c r="AG8" s="201">
        <f t="shared" si="6"/>
        <v>0</v>
      </c>
      <c r="AH8" s="222">
        <f>12.5/100</f>
        <v>0.125</v>
      </c>
      <c r="AI8" s="191"/>
      <c r="AJ8" s="222">
        <f>12.5/100</f>
        <v>0.125</v>
      </c>
      <c r="AK8" s="191"/>
      <c r="AL8" s="222">
        <f>12.5/100</f>
        <v>0.125</v>
      </c>
      <c r="AM8" s="191"/>
      <c r="AN8" s="221">
        <f t="shared" ref="AN8:AO10" si="7">SUM(AH8,AJ8,AL8)</f>
        <v>0.375</v>
      </c>
      <c r="AO8" s="221">
        <f t="shared" si="7"/>
        <v>0</v>
      </c>
      <c r="AP8" s="202">
        <v>100</v>
      </c>
      <c r="AQ8" s="202"/>
      <c r="AR8" s="202">
        <v>100</v>
      </c>
      <c r="AS8" s="202"/>
      <c r="AT8" s="202">
        <v>100</v>
      </c>
      <c r="AU8" s="202"/>
      <c r="AV8" s="232">
        <f>SUM(P8,X8,AF8,AN8)</f>
        <v>1</v>
      </c>
      <c r="AW8" s="234">
        <f t="shared" ref="AW8:AW23" si="8">SUM(Q8,Y8,AG8,AO8)</f>
        <v>0</v>
      </c>
      <c r="AX8" s="233" t="str">
        <f t="shared" ref="AX7:AX23" si="9">IFERROR(Q8/P8,"")</f>
        <v/>
      </c>
      <c r="AY8" s="233">
        <f>IFERROR((Q8+Y8)/(P8+X8),"")</f>
        <v>0</v>
      </c>
      <c r="AZ8" s="233">
        <f t="shared" ref="AZ8:AZ23" si="10">IFERROR((Q8+Y8+AG8)/(P8+X8+AF8),"")</f>
        <v>0</v>
      </c>
      <c r="BA8" s="233">
        <f t="shared" ref="BA8:BA23" si="11">IFERROR((Q8+Y8+AG8+AO8)/(P8+X8+AF8+AN8),"")</f>
        <v>0</v>
      </c>
      <c r="BB8" s="224">
        <f t="shared" ref="BB8:BB23" si="12">IFERROR(AW8/AV8,"")</f>
        <v>0</v>
      </c>
      <c r="BC8" s="292" t="s">
        <v>209</v>
      </c>
      <c r="BD8" s="437">
        <f>AVERAGE(BB8:BB13)</f>
        <v>0.41666666666666657</v>
      </c>
    </row>
    <row r="9" spans="1:57" s="268" customFormat="1" ht="337.5" x14ac:dyDescent="0.25">
      <c r="A9" s="410"/>
      <c r="B9" s="416"/>
      <c r="C9" s="417"/>
      <c r="D9" s="274">
        <v>0.5</v>
      </c>
      <c r="E9" s="275" t="s">
        <v>224</v>
      </c>
      <c r="F9" s="180" t="s">
        <v>52</v>
      </c>
      <c r="G9" s="180" t="s">
        <v>53</v>
      </c>
      <c r="H9" s="204">
        <v>100</v>
      </c>
      <c r="I9" s="204">
        <v>100</v>
      </c>
      <c r="J9" s="190">
        <v>0</v>
      </c>
      <c r="K9" s="190">
        <v>0</v>
      </c>
      <c r="L9" s="190">
        <v>0</v>
      </c>
      <c r="M9" s="190">
        <v>0</v>
      </c>
      <c r="N9" s="219">
        <f>5/100</f>
        <v>0.05</v>
      </c>
      <c r="O9" s="219">
        <v>0</v>
      </c>
      <c r="P9" s="221">
        <f>SUM(J9,L9,N9)</f>
        <v>0.05</v>
      </c>
      <c r="Q9" s="221">
        <f t="shared" si="0"/>
        <v>0</v>
      </c>
      <c r="R9" s="219">
        <f>5/100</f>
        <v>0.05</v>
      </c>
      <c r="S9" s="219">
        <f>5/100</f>
        <v>0.05</v>
      </c>
      <c r="T9" s="219">
        <f>10/100</f>
        <v>0.1</v>
      </c>
      <c r="U9" s="219">
        <f t="shared" ref="U9:W9" si="13">10/100</f>
        <v>0.1</v>
      </c>
      <c r="V9" s="219">
        <f t="shared" si="13"/>
        <v>0.1</v>
      </c>
      <c r="W9" s="219">
        <f t="shared" si="13"/>
        <v>0.1</v>
      </c>
      <c r="X9" s="221">
        <f t="shared" si="1"/>
        <v>0.25</v>
      </c>
      <c r="Y9" s="221">
        <f t="shared" si="1"/>
        <v>0.25</v>
      </c>
      <c r="Z9" s="219">
        <f>10/100</f>
        <v>0.1</v>
      </c>
      <c r="AA9" s="190"/>
      <c r="AB9" s="219">
        <f>10/100</f>
        <v>0.1</v>
      </c>
      <c r="AC9" s="190"/>
      <c r="AD9" s="219">
        <f>10/100</f>
        <v>0.1</v>
      </c>
      <c r="AE9" s="190"/>
      <c r="AF9" s="221">
        <f t="shared" si="6"/>
        <v>0.30000000000000004</v>
      </c>
      <c r="AG9" s="221">
        <f t="shared" si="6"/>
        <v>0</v>
      </c>
      <c r="AH9" s="219">
        <f>10/100</f>
        <v>0.1</v>
      </c>
      <c r="AI9" s="190"/>
      <c r="AJ9" s="219">
        <f>20/100</f>
        <v>0.2</v>
      </c>
      <c r="AK9" s="190"/>
      <c r="AL9" s="219">
        <f>10/100</f>
        <v>0.1</v>
      </c>
      <c r="AM9" s="190"/>
      <c r="AN9" s="221">
        <f t="shared" si="7"/>
        <v>0.4</v>
      </c>
      <c r="AO9" s="221">
        <f t="shared" si="7"/>
        <v>0</v>
      </c>
      <c r="AP9" s="159">
        <v>100</v>
      </c>
      <c r="AQ9" s="159"/>
      <c r="AR9" s="159">
        <v>100</v>
      </c>
      <c r="AS9" s="159"/>
      <c r="AT9" s="159">
        <v>100</v>
      </c>
      <c r="AU9" s="159"/>
      <c r="AV9" s="232">
        <f t="shared" ref="AV9:AW23" si="14">SUM(P9,X9,AF9,AN9)</f>
        <v>1</v>
      </c>
      <c r="AW9" s="232">
        <f t="shared" si="8"/>
        <v>0.25</v>
      </c>
      <c r="AX9" s="233">
        <f t="shared" si="9"/>
        <v>0</v>
      </c>
      <c r="AY9" s="233">
        <f t="shared" ref="AY9:AY23" si="15">IFERROR((Q9+Y9)/(P9+X9),"")</f>
        <v>0.83333333333333337</v>
      </c>
      <c r="AZ9" s="233">
        <f t="shared" si="10"/>
        <v>0.41666666666666663</v>
      </c>
      <c r="BA9" s="233">
        <f t="shared" si="11"/>
        <v>0.25</v>
      </c>
      <c r="BB9" s="224">
        <f t="shared" si="12"/>
        <v>0.25</v>
      </c>
      <c r="BC9" s="292" t="s">
        <v>187</v>
      </c>
      <c r="BD9" s="438"/>
    </row>
    <row r="10" spans="1:57" s="268" customFormat="1" ht="123.75" customHeight="1" x14ac:dyDescent="0.25">
      <c r="A10" s="410"/>
      <c r="B10" s="416"/>
      <c r="C10" s="276" t="s">
        <v>23</v>
      </c>
      <c r="D10" s="274">
        <v>1</v>
      </c>
      <c r="E10" s="275" t="s">
        <v>212</v>
      </c>
      <c r="F10" s="180" t="s">
        <v>54</v>
      </c>
      <c r="G10" s="180" t="s">
        <v>55</v>
      </c>
      <c r="H10" s="198">
        <v>0</v>
      </c>
      <c r="I10" s="198">
        <v>0</v>
      </c>
      <c r="J10" s="191">
        <v>0</v>
      </c>
      <c r="K10" s="191">
        <v>0</v>
      </c>
      <c r="L10" s="191">
        <v>0</v>
      </c>
      <c r="M10" s="191">
        <v>0</v>
      </c>
      <c r="N10" s="191">
        <v>0</v>
      </c>
      <c r="O10" s="191">
        <v>0</v>
      </c>
      <c r="P10" s="200">
        <f t="shared" ref="P10:P23" si="16">SUM(J10,L10,N10)</f>
        <v>0</v>
      </c>
      <c r="Q10" s="200">
        <f t="shared" ref="Q10:Q23" si="17">SUM(K10,M10,O10)</f>
        <v>0</v>
      </c>
      <c r="R10" s="191">
        <v>0</v>
      </c>
      <c r="S10" s="191">
        <v>0</v>
      </c>
      <c r="T10" s="219">
        <f>10/100</f>
        <v>0.1</v>
      </c>
      <c r="U10" s="219">
        <f>10/100</f>
        <v>0.1</v>
      </c>
      <c r="V10" s="219">
        <f>10/100</f>
        <v>0.1</v>
      </c>
      <c r="W10" s="219">
        <f>10/100</f>
        <v>0.1</v>
      </c>
      <c r="X10" s="221">
        <f>SUM(R10,T10,V10)</f>
        <v>0.2</v>
      </c>
      <c r="Y10" s="221">
        <f t="shared" si="1"/>
        <v>0.2</v>
      </c>
      <c r="Z10" s="219">
        <f>20/100</f>
        <v>0.2</v>
      </c>
      <c r="AA10" s="191"/>
      <c r="AB10" s="219">
        <f>20/100</f>
        <v>0.2</v>
      </c>
      <c r="AC10" s="191"/>
      <c r="AD10" s="219">
        <f>20/100</f>
        <v>0.2</v>
      </c>
      <c r="AE10" s="191"/>
      <c r="AF10" s="221">
        <f t="shared" si="6"/>
        <v>0.60000000000000009</v>
      </c>
      <c r="AG10" s="221">
        <f t="shared" si="6"/>
        <v>0</v>
      </c>
      <c r="AH10" s="219">
        <f>20/100</f>
        <v>0.2</v>
      </c>
      <c r="AI10" s="191"/>
      <c r="AJ10" s="219">
        <v>0</v>
      </c>
      <c r="AK10" s="191"/>
      <c r="AL10" s="219">
        <v>0</v>
      </c>
      <c r="AM10" s="191"/>
      <c r="AN10" s="221">
        <f t="shared" si="7"/>
        <v>0.2</v>
      </c>
      <c r="AO10" s="221">
        <f t="shared" si="7"/>
        <v>0</v>
      </c>
      <c r="AP10" s="202">
        <v>100</v>
      </c>
      <c r="AQ10" s="202"/>
      <c r="AR10" s="202">
        <v>100</v>
      </c>
      <c r="AS10" s="202"/>
      <c r="AT10" s="202">
        <v>100</v>
      </c>
      <c r="AU10" s="202"/>
      <c r="AV10" s="232">
        <f t="shared" si="14"/>
        <v>1</v>
      </c>
      <c r="AW10" s="232">
        <f>SUM(Q10,Y10,AG10,AO10)</f>
        <v>0.2</v>
      </c>
      <c r="AX10" s="233" t="str">
        <f t="shared" si="9"/>
        <v/>
      </c>
      <c r="AY10" s="233">
        <f t="shared" si="15"/>
        <v>1</v>
      </c>
      <c r="AZ10" s="233">
        <f t="shared" si="10"/>
        <v>0.25</v>
      </c>
      <c r="BA10" s="233">
        <f t="shared" si="11"/>
        <v>0.2</v>
      </c>
      <c r="BB10" s="224">
        <f t="shared" si="12"/>
        <v>0.2</v>
      </c>
      <c r="BC10" s="292" t="s">
        <v>188</v>
      </c>
      <c r="BD10" s="438"/>
    </row>
    <row r="11" spans="1:57" s="268" customFormat="1" ht="391.5" x14ac:dyDescent="0.25">
      <c r="A11" s="410"/>
      <c r="B11" s="416"/>
      <c r="C11" s="415" t="s">
        <v>66</v>
      </c>
      <c r="D11" s="274">
        <v>0.3</v>
      </c>
      <c r="E11" s="275" t="s">
        <v>225</v>
      </c>
      <c r="F11" s="180" t="s">
        <v>56</v>
      </c>
      <c r="G11" s="180" t="s">
        <v>83</v>
      </c>
      <c r="H11" s="198">
        <v>0</v>
      </c>
      <c r="I11" s="198">
        <v>0</v>
      </c>
      <c r="J11" s="202">
        <v>5</v>
      </c>
      <c r="K11" s="202">
        <v>5</v>
      </c>
      <c r="L11" s="202">
        <v>30</v>
      </c>
      <c r="M11" s="202">
        <v>5</v>
      </c>
      <c r="N11" s="202">
        <v>0</v>
      </c>
      <c r="O11" s="202">
        <v>5</v>
      </c>
      <c r="P11" s="203">
        <f>SUM(J11,L11,N11)</f>
        <v>35</v>
      </c>
      <c r="Q11" s="203">
        <f>SUM(K11,M11,O11)</f>
        <v>15</v>
      </c>
      <c r="R11" s="202">
        <v>10</v>
      </c>
      <c r="S11" s="202">
        <v>10</v>
      </c>
      <c r="T11" s="202">
        <v>5</v>
      </c>
      <c r="U11" s="202">
        <v>25</v>
      </c>
      <c r="V11" s="202">
        <v>5</v>
      </c>
      <c r="W11" s="202">
        <v>20</v>
      </c>
      <c r="X11" s="192">
        <f>SUM(R11,T11,V11)</f>
        <v>20</v>
      </c>
      <c r="Y11" s="192">
        <f>SUM(S11,U11,W11)</f>
        <v>55</v>
      </c>
      <c r="Z11" s="202">
        <v>5</v>
      </c>
      <c r="AA11" s="202">
        <v>0</v>
      </c>
      <c r="AB11" s="202">
        <v>10</v>
      </c>
      <c r="AC11" s="202">
        <v>0</v>
      </c>
      <c r="AD11" s="202">
        <v>10</v>
      </c>
      <c r="AE11" s="202">
        <v>0</v>
      </c>
      <c r="AF11" s="192">
        <f>SUM(Z11,AB11,AD11)</f>
        <v>25</v>
      </c>
      <c r="AG11" s="192">
        <f>SUM(AA11,AC11,AE11)</f>
        <v>0</v>
      </c>
      <c r="AH11" s="202">
        <v>10</v>
      </c>
      <c r="AI11" s="202">
        <v>0</v>
      </c>
      <c r="AJ11" s="202">
        <v>5</v>
      </c>
      <c r="AK11" s="202">
        <v>0</v>
      </c>
      <c r="AL11" s="202">
        <v>5</v>
      </c>
      <c r="AM11" s="202">
        <v>0</v>
      </c>
      <c r="AN11" s="203">
        <f>SUM(AH11,AJ11,AL11)</f>
        <v>20</v>
      </c>
      <c r="AO11" s="203">
        <f>SUM(AI11,AK11,AM11)</f>
        <v>0</v>
      </c>
      <c r="AP11" s="202">
        <v>100</v>
      </c>
      <c r="AQ11" s="202"/>
      <c r="AR11" s="202">
        <v>100</v>
      </c>
      <c r="AS11" s="202"/>
      <c r="AT11" s="202">
        <v>100</v>
      </c>
      <c r="AU11" s="202"/>
      <c r="AV11" s="235">
        <f t="shared" si="14"/>
        <v>100</v>
      </c>
      <c r="AW11" s="235">
        <f t="shared" si="14"/>
        <v>70</v>
      </c>
      <c r="AX11" s="233">
        <f t="shared" si="9"/>
        <v>0.42857142857142855</v>
      </c>
      <c r="AY11" s="233">
        <f t="shared" si="15"/>
        <v>1.2727272727272727</v>
      </c>
      <c r="AZ11" s="233">
        <f>IFERROR((Q11+Y11+AG11)/(P11+X11+AF11),"")</f>
        <v>0.875</v>
      </c>
      <c r="BA11" s="233">
        <f t="shared" si="11"/>
        <v>0.7</v>
      </c>
      <c r="BB11" s="224">
        <f t="shared" si="12"/>
        <v>0.7</v>
      </c>
      <c r="BC11" s="292" t="s">
        <v>202</v>
      </c>
      <c r="BD11" s="438"/>
    </row>
    <row r="12" spans="1:57" s="268" customFormat="1" ht="134.25" x14ac:dyDescent="0.25">
      <c r="A12" s="410"/>
      <c r="B12" s="416"/>
      <c r="C12" s="416"/>
      <c r="D12" s="274">
        <v>0.35</v>
      </c>
      <c r="E12" s="275" t="s">
        <v>211</v>
      </c>
      <c r="F12" s="180" t="s">
        <v>57</v>
      </c>
      <c r="G12" s="180" t="s">
        <v>58</v>
      </c>
      <c r="H12" s="204">
        <v>100</v>
      </c>
      <c r="I12" s="198">
        <v>0</v>
      </c>
      <c r="J12" s="190">
        <v>0</v>
      </c>
      <c r="K12" s="190">
        <v>0</v>
      </c>
      <c r="L12" s="190">
        <v>0</v>
      </c>
      <c r="M12" s="190">
        <v>0</v>
      </c>
      <c r="N12" s="190">
        <v>0</v>
      </c>
      <c r="O12" s="190">
        <v>0</v>
      </c>
      <c r="P12" s="199">
        <f t="shared" si="16"/>
        <v>0</v>
      </c>
      <c r="Q12" s="199">
        <f t="shared" si="17"/>
        <v>0</v>
      </c>
      <c r="R12" s="190">
        <v>0</v>
      </c>
      <c r="S12" s="190">
        <v>0</v>
      </c>
      <c r="T12" s="190">
        <v>0</v>
      </c>
      <c r="U12" s="190">
        <v>0</v>
      </c>
      <c r="V12" s="219">
        <v>1</v>
      </c>
      <c r="W12" s="219">
        <v>0.95</v>
      </c>
      <c r="X12" s="229">
        <f t="shared" ref="X12:X23" si="18">SUM(R12,T12,V12)</f>
        <v>1</v>
      </c>
      <c r="Y12" s="229">
        <f t="shared" ref="Y12:Y23" si="19">SUM(S12,U12,W12)</f>
        <v>0.95</v>
      </c>
      <c r="Z12" s="190">
        <v>0</v>
      </c>
      <c r="AA12" s="219"/>
      <c r="AB12" s="219">
        <v>0</v>
      </c>
      <c r="AC12" s="219"/>
      <c r="AD12" s="219">
        <v>0</v>
      </c>
      <c r="AE12" s="219"/>
      <c r="AF12" s="229">
        <f t="shared" ref="AF12:AF23" si="20">SUM(Z12,AB12,AD12)</f>
        <v>0</v>
      </c>
      <c r="AG12" s="229">
        <f t="shared" ref="AG12:AG23" si="21">SUM(AA12,AC12,AE12)</f>
        <v>0</v>
      </c>
      <c r="AH12" s="219">
        <v>0</v>
      </c>
      <c r="AI12" s="219"/>
      <c r="AJ12" s="219">
        <v>0</v>
      </c>
      <c r="AK12" s="219"/>
      <c r="AL12" s="219">
        <v>0</v>
      </c>
      <c r="AM12" s="219"/>
      <c r="AN12" s="229">
        <f t="shared" ref="AN12:AN23" si="22">SUM(AH12,AJ12,AL12)</f>
        <v>0</v>
      </c>
      <c r="AO12" s="229">
        <f t="shared" ref="AO12:AO23" si="23">SUM(AI12,AK12,AM12)</f>
        <v>0</v>
      </c>
      <c r="AP12" s="219">
        <f>100/100</f>
        <v>1</v>
      </c>
      <c r="AQ12" s="219"/>
      <c r="AR12" s="219">
        <f>100/100</f>
        <v>1</v>
      </c>
      <c r="AS12" s="219"/>
      <c r="AT12" s="219">
        <f>100/100</f>
        <v>1</v>
      </c>
      <c r="AU12" s="159"/>
      <c r="AV12" s="232">
        <f t="shared" si="14"/>
        <v>1</v>
      </c>
      <c r="AW12" s="232">
        <f t="shared" si="8"/>
        <v>0.95</v>
      </c>
      <c r="AX12" s="233" t="str">
        <f t="shared" si="9"/>
        <v/>
      </c>
      <c r="AY12" s="233">
        <f t="shared" si="15"/>
        <v>0.95</v>
      </c>
      <c r="AZ12" s="233">
        <f t="shared" si="10"/>
        <v>0.95</v>
      </c>
      <c r="BA12" s="233">
        <f t="shared" si="11"/>
        <v>0.95</v>
      </c>
      <c r="BB12" s="224">
        <f t="shared" si="12"/>
        <v>0.95</v>
      </c>
      <c r="BC12" s="292" t="s">
        <v>203</v>
      </c>
      <c r="BD12" s="438"/>
    </row>
    <row r="13" spans="1:57" s="268" customFormat="1" ht="94.5" x14ac:dyDescent="0.25">
      <c r="A13" s="410"/>
      <c r="B13" s="417"/>
      <c r="C13" s="417"/>
      <c r="D13" s="274">
        <v>0.35</v>
      </c>
      <c r="E13" s="275" t="s">
        <v>210</v>
      </c>
      <c r="F13" s="180" t="s">
        <v>59</v>
      </c>
      <c r="G13" s="180" t="s">
        <v>60</v>
      </c>
      <c r="H13" s="204">
        <v>0</v>
      </c>
      <c r="I13" s="204">
        <v>0</v>
      </c>
      <c r="J13" s="191">
        <v>0</v>
      </c>
      <c r="K13" s="191">
        <v>0</v>
      </c>
      <c r="L13" s="191">
        <v>0</v>
      </c>
      <c r="M13" s="191">
        <v>0</v>
      </c>
      <c r="N13" s="219">
        <f>10/100</f>
        <v>0.1</v>
      </c>
      <c r="O13" s="219">
        <f>10/100</f>
        <v>0.1</v>
      </c>
      <c r="P13" s="229">
        <f t="shared" si="16"/>
        <v>0.1</v>
      </c>
      <c r="Q13" s="229">
        <f t="shared" si="17"/>
        <v>0.1</v>
      </c>
      <c r="R13" s="219">
        <f t="shared" ref="R13:W13" si="24">10/100</f>
        <v>0.1</v>
      </c>
      <c r="S13" s="219">
        <f t="shared" si="24"/>
        <v>0.1</v>
      </c>
      <c r="T13" s="219">
        <f t="shared" si="24"/>
        <v>0.1</v>
      </c>
      <c r="U13" s="219">
        <f t="shared" si="24"/>
        <v>0.1</v>
      </c>
      <c r="V13" s="219">
        <f t="shared" si="24"/>
        <v>0.1</v>
      </c>
      <c r="W13" s="219">
        <f t="shared" si="24"/>
        <v>0.1</v>
      </c>
      <c r="X13" s="229">
        <f t="shared" si="18"/>
        <v>0.30000000000000004</v>
      </c>
      <c r="Y13" s="229">
        <f t="shared" si="19"/>
        <v>0.30000000000000004</v>
      </c>
      <c r="Z13" s="219">
        <f t="shared" ref="Z13" si="25">10/100</f>
        <v>0.1</v>
      </c>
      <c r="AA13" s="191"/>
      <c r="AB13" s="219">
        <f t="shared" ref="AB13" si="26">10/100</f>
        <v>0.1</v>
      </c>
      <c r="AC13" s="191"/>
      <c r="AD13" s="219">
        <f t="shared" ref="AD13" si="27">10/100</f>
        <v>0.1</v>
      </c>
      <c r="AE13" s="191"/>
      <c r="AF13" s="229">
        <f t="shared" si="20"/>
        <v>0.30000000000000004</v>
      </c>
      <c r="AG13" s="229">
        <f t="shared" si="21"/>
        <v>0</v>
      </c>
      <c r="AH13" s="219">
        <f t="shared" ref="AH13" si="28">10/100</f>
        <v>0.1</v>
      </c>
      <c r="AI13" s="191"/>
      <c r="AJ13" s="219">
        <f t="shared" ref="AJ13" si="29">10/100</f>
        <v>0.1</v>
      </c>
      <c r="AK13" s="191"/>
      <c r="AL13" s="219">
        <f t="shared" ref="AL13" si="30">10/100</f>
        <v>0.1</v>
      </c>
      <c r="AM13" s="191"/>
      <c r="AN13" s="229">
        <f t="shared" si="22"/>
        <v>0.30000000000000004</v>
      </c>
      <c r="AO13" s="229">
        <f t="shared" si="23"/>
        <v>0</v>
      </c>
      <c r="AP13" s="219">
        <f>100/100</f>
        <v>1</v>
      </c>
      <c r="AQ13" s="219"/>
      <c r="AR13" s="219">
        <f>100/100</f>
        <v>1</v>
      </c>
      <c r="AS13" s="219"/>
      <c r="AT13" s="219">
        <f>100/100</f>
        <v>1</v>
      </c>
      <c r="AU13" s="159"/>
      <c r="AV13" s="232">
        <f t="shared" si="14"/>
        <v>1</v>
      </c>
      <c r="AW13" s="232">
        <f t="shared" si="8"/>
        <v>0.4</v>
      </c>
      <c r="AX13" s="233">
        <f t="shared" si="9"/>
        <v>1</v>
      </c>
      <c r="AY13" s="233">
        <f t="shared" si="15"/>
        <v>1</v>
      </c>
      <c r="AZ13" s="233">
        <f t="shared" si="10"/>
        <v>0.5714285714285714</v>
      </c>
      <c r="BA13" s="233">
        <f t="shared" si="11"/>
        <v>0.4</v>
      </c>
      <c r="BB13" s="224">
        <f t="shared" si="12"/>
        <v>0.4</v>
      </c>
      <c r="BC13" s="292" t="s">
        <v>164</v>
      </c>
      <c r="BD13" s="439"/>
    </row>
    <row r="14" spans="1:57" s="268" customFormat="1" ht="54" x14ac:dyDescent="0.25">
      <c r="A14" s="414" t="s">
        <v>47</v>
      </c>
      <c r="B14" s="418" t="s">
        <v>21</v>
      </c>
      <c r="C14" s="277" t="s">
        <v>198</v>
      </c>
      <c r="D14" s="278">
        <v>1</v>
      </c>
      <c r="E14" s="279" t="s">
        <v>215</v>
      </c>
      <c r="F14" s="182" t="s">
        <v>62</v>
      </c>
      <c r="G14" s="182" t="s">
        <v>63</v>
      </c>
      <c r="H14" s="208">
        <v>0</v>
      </c>
      <c r="I14" s="208">
        <v>0</v>
      </c>
      <c r="J14" s="153">
        <v>0</v>
      </c>
      <c r="K14" s="153">
        <v>0</v>
      </c>
      <c r="L14" s="153">
        <v>0</v>
      </c>
      <c r="M14" s="153">
        <v>0</v>
      </c>
      <c r="N14" s="153">
        <v>1</v>
      </c>
      <c r="O14" s="153">
        <v>1</v>
      </c>
      <c r="P14" s="154">
        <f t="shared" si="16"/>
        <v>1</v>
      </c>
      <c r="Q14" s="154">
        <f t="shared" si="17"/>
        <v>1</v>
      </c>
      <c r="R14" s="153">
        <v>0</v>
      </c>
      <c r="S14" s="153">
        <v>0</v>
      </c>
      <c r="T14" s="153">
        <v>0</v>
      </c>
      <c r="U14" s="153">
        <v>0</v>
      </c>
      <c r="V14" s="153">
        <v>1</v>
      </c>
      <c r="W14" s="153">
        <v>1</v>
      </c>
      <c r="X14" s="154">
        <f t="shared" si="18"/>
        <v>1</v>
      </c>
      <c r="Y14" s="154">
        <f t="shared" si="19"/>
        <v>1</v>
      </c>
      <c r="Z14" s="153">
        <v>0</v>
      </c>
      <c r="AA14" s="153"/>
      <c r="AB14" s="153">
        <v>1</v>
      </c>
      <c r="AC14" s="153"/>
      <c r="AD14" s="153">
        <v>0</v>
      </c>
      <c r="AE14" s="153"/>
      <c r="AF14" s="154">
        <f t="shared" si="20"/>
        <v>1</v>
      </c>
      <c r="AG14" s="154">
        <f t="shared" si="21"/>
        <v>0</v>
      </c>
      <c r="AH14" s="153">
        <v>1</v>
      </c>
      <c r="AI14" s="153"/>
      <c r="AJ14" s="153">
        <v>0</v>
      </c>
      <c r="AK14" s="153"/>
      <c r="AL14" s="153">
        <v>0</v>
      </c>
      <c r="AM14" s="153"/>
      <c r="AN14" s="154">
        <f t="shared" si="22"/>
        <v>1</v>
      </c>
      <c r="AO14" s="154">
        <f t="shared" si="23"/>
        <v>0</v>
      </c>
      <c r="AP14" s="155">
        <v>4</v>
      </c>
      <c r="AQ14" s="155"/>
      <c r="AR14" s="155">
        <v>4</v>
      </c>
      <c r="AS14" s="155"/>
      <c r="AT14" s="155">
        <v>4</v>
      </c>
      <c r="AU14" s="155"/>
      <c r="AV14" s="236">
        <f>SUM(P14,X14,AF14,AN14)</f>
        <v>4</v>
      </c>
      <c r="AW14" s="236">
        <f t="shared" si="8"/>
        <v>2</v>
      </c>
      <c r="AX14" s="233">
        <f t="shared" si="9"/>
        <v>1</v>
      </c>
      <c r="AY14" s="233">
        <f t="shared" si="15"/>
        <v>1</v>
      </c>
      <c r="AZ14" s="233">
        <f t="shared" si="10"/>
        <v>0.66666666666666663</v>
      </c>
      <c r="BA14" s="233">
        <f t="shared" si="11"/>
        <v>0.5</v>
      </c>
      <c r="BB14" s="224">
        <f t="shared" si="12"/>
        <v>0.5</v>
      </c>
      <c r="BC14" s="292" t="s">
        <v>159</v>
      </c>
      <c r="BD14" s="440">
        <f>BB14+BB15/2</f>
        <v>0.5</v>
      </c>
    </row>
    <row r="15" spans="1:57" s="268" customFormat="1" ht="93.75" x14ac:dyDescent="0.25">
      <c r="A15" s="414"/>
      <c r="B15" s="419"/>
      <c r="C15" s="277" t="s">
        <v>67</v>
      </c>
      <c r="D15" s="278">
        <v>1</v>
      </c>
      <c r="E15" s="279" t="s">
        <v>216</v>
      </c>
      <c r="F15" s="184" t="s">
        <v>109</v>
      </c>
      <c r="G15" s="184" t="s">
        <v>64</v>
      </c>
      <c r="H15" s="208">
        <v>0</v>
      </c>
      <c r="I15" s="208">
        <v>0</v>
      </c>
      <c r="J15" s="153">
        <v>0</v>
      </c>
      <c r="K15" s="153">
        <v>0</v>
      </c>
      <c r="L15" s="153">
        <v>0</v>
      </c>
      <c r="M15" s="153">
        <v>0</v>
      </c>
      <c r="N15" s="153">
        <v>0</v>
      </c>
      <c r="O15" s="153">
        <v>0</v>
      </c>
      <c r="P15" s="154">
        <f t="shared" si="16"/>
        <v>0</v>
      </c>
      <c r="Q15" s="154">
        <f t="shared" si="17"/>
        <v>0</v>
      </c>
      <c r="R15" s="153">
        <v>0</v>
      </c>
      <c r="S15" s="153">
        <v>0</v>
      </c>
      <c r="T15" s="153">
        <v>0</v>
      </c>
      <c r="U15" s="153">
        <v>0</v>
      </c>
      <c r="V15" s="156">
        <v>1</v>
      </c>
      <c r="W15" s="156">
        <v>0</v>
      </c>
      <c r="X15" s="154">
        <f t="shared" si="18"/>
        <v>1</v>
      </c>
      <c r="Y15" s="154">
        <f t="shared" si="19"/>
        <v>0</v>
      </c>
      <c r="Z15" s="153">
        <v>0</v>
      </c>
      <c r="AA15" s="156"/>
      <c r="AB15" s="156">
        <v>0</v>
      </c>
      <c r="AC15" s="156"/>
      <c r="AD15" s="156">
        <v>1</v>
      </c>
      <c r="AE15" s="156"/>
      <c r="AF15" s="154">
        <f t="shared" si="20"/>
        <v>1</v>
      </c>
      <c r="AG15" s="154">
        <f t="shared" si="21"/>
        <v>0</v>
      </c>
      <c r="AH15" s="156">
        <v>0</v>
      </c>
      <c r="AI15" s="156"/>
      <c r="AJ15" s="156">
        <v>0</v>
      </c>
      <c r="AK15" s="156"/>
      <c r="AL15" s="156">
        <v>0</v>
      </c>
      <c r="AM15" s="156"/>
      <c r="AN15" s="154">
        <f t="shared" si="22"/>
        <v>0</v>
      </c>
      <c r="AO15" s="154">
        <f t="shared" si="23"/>
        <v>0</v>
      </c>
      <c r="AP15" s="158">
        <v>2</v>
      </c>
      <c r="AQ15" s="158"/>
      <c r="AR15" s="158">
        <v>2</v>
      </c>
      <c r="AS15" s="158"/>
      <c r="AT15" s="158">
        <v>2</v>
      </c>
      <c r="AU15" s="158"/>
      <c r="AV15" s="236">
        <f t="shared" si="14"/>
        <v>2</v>
      </c>
      <c r="AW15" s="236">
        <f t="shared" si="8"/>
        <v>0</v>
      </c>
      <c r="AX15" s="233" t="str">
        <f t="shared" si="9"/>
        <v/>
      </c>
      <c r="AY15" s="233">
        <f t="shared" si="15"/>
        <v>0</v>
      </c>
      <c r="AZ15" s="233">
        <f t="shared" si="10"/>
        <v>0</v>
      </c>
      <c r="BA15" s="233">
        <f t="shared" si="11"/>
        <v>0</v>
      </c>
      <c r="BB15" s="224">
        <f t="shared" si="12"/>
        <v>0</v>
      </c>
      <c r="BC15" s="292" t="s">
        <v>158</v>
      </c>
      <c r="BD15" s="441"/>
    </row>
    <row r="16" spans="1:57" s="268" customFormat="1" ht="66.75" x14ac:dyDescent="0.25">
      <c r="A16" s="408" t="s">
        <v>48</v>
      </c>
      <c r="B16" s="420" t="s">
        <v>24</v>
      </c>
      <c r="C16" s="280" t="s">
        <v>86</v>
      </c>
      <c r="D16" s="281">
        <v>0.3</v>
      </c>
      <c r="E16" s="282" t="s">
        <v>217</v>
      </c>
      <c r="F16" s="184" t="s">
        <v>87</v>
      </c>
      <c r="G16" s="184" t="s">
        <v>88</v>
      </c>
      <c r="H16" s="209">
        <v>0</v>
      </c>
      <c r="I16" s="209">
        <v>0</v>
      </c>
      <c r="J16" s="223">
        <f t="shared" ref="J16:O16" si="31">1/12</f>
        <v>8.3333333333333329E-2</v>
      </c>
      <c r="K16" s="223">
        <f t="shared" si="31"/>
        <v>8.3333333333333329E-2</v>
      </c>
      <c r="L16" s="223">
        <f t="shared" si="31"/>
        <v>8.3333333333333329E-2</v>
      </c>
      <c r="M16" s="223">
        <f t="shared" si="31"/>
        <v>8.3333333333333329E-2</v>
      </c>
      <c r="N16" s="223">
        <f t="shared" si="31"/>
        <v>8.3333333333333329E-2</v>
      </c>
      <c r="O16" s="223">
        <f t="shared" si="31"/>
        <v>8.3333333333333329E-2</v>
      </c>
      <c r="P16" s="221">
        <f t="shared" si="16"/>
        <v>0.25</v>
      </c>
      <c r="Q16" s="221">
        <f t="shared" si="17"/>
        <v>0.25</v>
      </c>
      <c r="R16" s="223">
        <f t="shared" ref="R16:W16" si="32">1/12</f>
        <v>8.3333333333333329E-2</v>
      </c>
      <c r="S16" s="223">
        <f t="shared" si="32"/>
        <v>8.3333333333333329E-2</v>
      </c>
      <c r="T16" s="223">
        <f t="shared" si="32"/>
        <v>8.3333333333333329E-2</v>
      </c>
      <c r="U16" s="223">
        <f t="shared" si="32"/>
        <v>8.3333333333333329E-2</v>
      </c>
      <c r="V16" s="223">
        <f t="shared" si="32"/>
        <v>8.3333333333333329E-2</v>
      </c>
      <c r="W16" s="223">
        <f t="shared" si="32"/>
        <v>8.3333333333333329E-2</v>
      </c>
      <c r="X16" s="221">
        <f t="shared" si="18"/>
        <v>0.25</v>
      </c>
      <c r="Y16" s="221">
        <f t="shared" si="19"/>
        <v>0.25</v>
      </c>
      <c r="Z16" s="223">
        <f>1/12</f>
        <v>8.3333333333333329E-2</v>
      </c>
      <c r="AA16" s="254"/>
      <c r="AB16" s="223">
        <f>1/12</f>
        <v>8.3333333333333329E-2</v>
      </c>
      <c r="AC16" s="254"/>
      <c r="AD16" s="223">
        <f>1/12</f>
        <v>8.3333333333333329E-2</v>
      </c>
      <c r="AE16" s="254"/>
      <c r="AF16" s="221">
        <f t="shared" si="20"/>
        <v>0.25</v>
      </c>
      <c r="AG16" s="221">
        <f t="shared" si="21"/>
        <v>0</v>
      </c>
      <c r="AH16" s="223">
        <f>1/12</f>
        <v>8.3333333333333329E-2</v>
      </c>
      <c r="AI16" s="254"/>
      <c r="AJ16" s="223">
        <f>1/12</f>
        <v>8.3333333333333329E-2</v>
      </c>
      <c r="AK16" s="254"/>
      <c r="AL16" s="223">
        <f>1/12</f>
        <v>8.3333333333333329E-2</v>
      </c>
      <c r="AM16" s="283"/>
      <c r="AN16" s="154">
        <f t="shared" si="22"/>
        <v>0.25</v>
      </c>
      <c r="AO16" s="154">
        <f t="shared" si="23"/>
        <v>0</v>
      </c>
      <c r="AP16" s="230">
        <f>100/100</f>
        <v>1</v>
      </c>
      <c r="AQ16" s="158"/>
      <c r="AR16" s="230">
        <f>100/100</f>
        <v>1</v>
      </c>
      <c r="AS16" s="158"/>
      <c r="AT16" s="230">
        <f>100/100</f>
        <v>1</v>
      </c>
      <c r="AU16" s="158"/>
      <c r="AV16" s="232">
        <f>SUM(P16,X16,AF16,AN16)</f>
        <v>1</v>
      </c>
      <c r="AW16" s="232">
        <f>SUM(Q16,Y16,AG16,AO16)</f>
        <v>0.5</v>
      </c>
      <c r="AX16" s="233">
        <f t="shared" si="9"/>
        <v>1</v>
      </c>
      <c r="AY16" s="233">
        <f t="shared" si="15"/>
        <v>1</v>
      </c>
      <c r="AZ16" s="233">
        <f t="shared" si="10"/>
        <v>0.66666666666666663</v>
      </c>
      <c r="BA16" s="233">
        <f t="shared" si="11"/>
        <v>0.5</v>
      </c>
      <c r="BB16" s="224">
        <f t="shared" si="12"/>
        <v>0.5</v>
      </c>
      <c r="BC16" s="292" t="s">
        <v>181</v>
      </c>
      <c r="BD16" s="440">
        <f>BB16+BB17/2</f>
        <v>0.7647222222222223</v>
      </c>
    </row>
    <row r="17" spans="1:56" s="268" customFormat="1" ht="108" x14ac:dyDescent="0.25">
      <c r="A17" s="408"/>
      <c r="B17" s="421"/>
      <c r="C17" s="280" t="s">
        <v>25</v>
      </c>
      <c r="D17" s="281">
        <v>0.7</v>
      </c>
      <c r="E17" s="282" t="s">
        <v>218</v>
      </c>
      <c r="F17" s="184" t="s">
        <v>85</v>
      </c>
      <c r="G17" s="184" t="s">
        <v>90</v>
      </c>
      <c r="H17" s="210">
        <v>0</v>
      </c>
      <c r="I17" s="210">
        <v>0</v>
      </c>
      <c r="J17" s="191">
        <v>1</v>
      </c>
      <c r="K17" s="191">
        <v>1</v>
      </c>
      <c r="L17" s="191">
        <v>1</v>
      </c>
      <c r="M17" s="191">
        <v>1</v>
      </c>
      <c r="N17" s="191">
        <v>1</v>
      </c>
      <c r="O17" s="191">
        <v>1</v>
      </c>
      <c r="P17" s="201">
        <f t="shared" si="16"/>
        <v>3</v>
      </c>
      <c r="Q17" s="201">
        <f t="shared" si="17"/>
        <v>3</v>
      </c>
      <c r="R17" s="191">
        <v>1</v>
      </c>
      <c r="S17" s="191">
        <v>1</v>
      </c>
      <c r="T17" s="191">
        <v>1</v>
      </c>
      <c r="U17" s="191">
        <v>1</v>
      </c>
      <c r="V17" s="191">
        <v>1</v>
      </c>
      <c r="W17" s="191">
        <v>1</v>
      </c>
      <c r="X17" s="201">
        <f t="shared" si="18"/>
        <v>3</v>
      </c>
      <c r="Y17" s="201">
        <f t="shared" si="19"/>
        <v>3</v>
      </c>
      <c r="Z17" s="191">
        <v>1</v>
      </c>
      <c r="AA17" s="191">
        <v>0.01</v>
      </c>
      <c r="AB17" s="191">
        <v>1</v>
      </c>
      <c r="AC17" s="191">
        <f>1/12</f>
        <v>8.3333333333333329E-2</v>
      </c>
      <c r="AD17" s="191">
        <v>1</v>
      </c>
      <c r="AE17" s="191">
        <f>1/12</f>
        <v>8.3333333333333329E-2</v>
      </c>
      <c r="AF17" s="201">
        <f t="shared" si="20"/>
        <v>3</v>
      </c>
      <c r="AG17" s="201">
        <f t="shared" si="21"/>
        <v>0.17666666666666664</v>
      </c>
      <c r="AH17" s="191">
        <v>1</v>
      </c>
      <c r="AI17" s="191">
        <v>0.01</v>
      </c>
      <c r="AJ17" s="191">
        <v>1</v>
      </c>
      <c r="AK17" s="191">
        <f>1/12</f>
        <v>8.3333333333333329E-2</v>
      </c>
      <c r="AL17" s="191">
        <v>1</v>
      </c>
      <c r="AM17" s="191">
        <f>1/12</f>
        <v>8.3333333333333329E-2</v>
      </c>
      <c r="AN17" s="201">
        <f t="shared" si="22"/>
        <v>3</v>
      </c>
      <c r="AO17" s="201">
        <f t="shared" si="23"/>
        <v>0.17666666666666664</v>
      </c>
      <c r="AP17" s="246">
        <v>1</v>
      </c>
      <c r="AQ17" s="247"/>
      <c r="AR17" s="246">
        <v>2</v>
      </c>
      <c r="AS17" s="246"/>
      <c r="AT17" s="246">
        <v>2</v>
      </c>
      <c r="AU17" s="247"/>
      <c r="AV17" s="235">
        <f>SUM(P17,X17,AF17,AN17)</f>
        <v>12</v>
      </c>
      <c r="AW17" s="235">
        <f t="shared" si="8"/>
        <v>6.3533333333333335</v>
      </c>
      <c r="AX17" s="233">
        <f t="shared" si="9"/>
        <v>1</v>
      </c>
      <c r="AY17" s="233">
        <f t="shared" si="15"/>
        <v>1</v>
      </c>
      <c r="AZ17" s="233">
        <f t="shared" si="10"/>
        <v>0.68629629629629629</v>
      </c>
      <c r="BA17" s="233">
        <f t="shared" si="11"/>
        <v>0.5294444444444445</v>
      </c>
      <c r="BB17" s="224">
        <f t="shared" si="12"/>
        <v>0.5294444444444445</v>
      </c>
      <c r="BC17" s="292" t="s">
        <v>182</v>
      </c>
      <c r="BD17" s="441"/>
    </row>
    <row r="18" spans="1:56" s="268" customFormat="1" ht="54" x14ac:dyDescent="0.25">
      <c r="A18" s="409" t="s">
        <v>93</v>
      </c>
      <c r="B18" s="411" t="s">
        <v>0</v>
      </c>
      <c r="C18" s="284" t="s">
        <v>95</v>
      </c>
      <c r="D18" s="285">
        <v>0.35</v>
      </c>
      <c r="E18" s="286" t="s">
        <v>219</v>
      </c>
      <c r="F18" s="287" t="s">
        <v>97</v>
      </c>
      <c r="G18" s="287" t="s">
        <v>96</v>
      </c>
      <c r="H18" s="215">
        <v>200</v>
      </c>
      <c r="I18" s="215">
        <v>200</v>
      </c>
      <c r="J18" s="193">
        <v>65</v>
      </c>
      <c r="K18" s="193">
        <v>72</v>
      </c>
      <c r="L18" s="193">
        <v>75</v>
      </c>
      <c r="M18" s="193">
        <v>62</v>
      </c>
      <c r="N18" s="193">
        <v>62</v>
      </c>
      <c r="O18" s="193">
        <v>87</v>
      </c>
      <c r="P18" s="194">
        <f>AVERAGE(J18,L18,N18)</f>
        <v>67.333333333333329</v>
      </c>
      <c r="Q18" s="194">
        <f t="shared" ref="Q18" si="33">IFERROR(AVERAGE(K18,M18,O18),"")</f>
        <v>73.666666666666671</v>
      </c>
      <c r="R18" s="193">
        <v>68</v>
      </c>
      <c r="S18" s="193">
        <v>76</v>
      </c>
      <c r="T18" s="193">
        <v>71</v>
      </c>
      <c r="U18" s="193">
        <v>115</v>
      </c>
      <c r="V18" s="193">
        <v>46</v>
      </c>
      <c r="W18" s="193">
        <v>46</v>
      </c>
      <c r="X18" s="194">
        <f>AVERAGE(R18,T18,V18)</f>
        <v>61.666666666666664</v>
      </c>
      <c r="Y18" s="194">
        <f t="shared" ref="Y18" si="34">IFERROR(AVERAGE(S18,U18,W18),"")</f>
        <v>79</v>
      </c>
      <c r="Z18" s="193">
        <v>0</v>
      </c>
      <c r="AA18" s="195">
        <v>0</v>
      </c>
      <c r="AB18" s="193">
        <v>0</v>
      </c>
      <c r="AC18" s="195">
        <v>0</v>
      </c>
      <c r="AD18" s="193">
        <v>0</v>
      </c>
      <c r="AE18" s="195">
        <v>0</v>
      </c>
      <c r="AF18" s="194">
        <f t="shared" ref="AF18" si="35">AVERAGE(Z18,AB18,AD18)</f>
        <v>0</v>
      </c>
      <c r="AG18" s="194">
        <f t="shared" ref="AG18" si="36">IFERROR(AVERAGE(AA18,AC18,AE18),"")</f>
        <v>0</v>
      </c>
      <c r="AH18" s="193">
        <v>0</v>
      </c>
      <c r="AI18" s="195">
        <v>0</v>
      </c>
      <c r="AJ18" s="193">
        <v>0</v>
      </c>
      <c r="AK18" s="195">
        <v>0</v>
      </c>
      <c r="AL18" s="193">
        <v>0</v>
      </c>
      <c r="AM18" s="195">
        <v>0</v>
      </c>
      <c r="AN18" s="194">
        <f t="shared" ref="AN18" si="37">AVERAGE(AH18,AJ18,AL18)</f>
        <v>0</v>
      </c>
      <c r="AO18" s="194">
        <f t="shared" ref="AO18" si="38">IFERROR(AVERAGE(AI18,AK18,AM18),"")</f>
        <v>0</v>
      </c>
      <c r="AP18" s="196">
        <v>200</v>
      </c>
      <c r="AQ18" s="156"/>
      <c r="AR18" s="156">
        <v>200</v>
      </c>
      <c r="AS18" s="156"/>
      <c r="AT18" s="156">
        <v>200</v>
      </c>
      <c r="AU18" s="156"/>
      <c r="AV18" s="234">
        <f>AVERAGE(P18,X18,AF18,AN18)</f>
        <v>32.25</v>
      </c>
      <c r="AW18" s="234">
        <f>AVERAGE(Q18,Y18,AG18,AO18)</f>
        <v>38.166666666666671</v>
      </c>
      <c r="AX18" s="233">
        <f t="shared" si="9"/>
        <v>1.0940594059405941</v>
      </c>
      <c r="AY18" s="233">
        <f t="shared" si="15"/>
        <v>1.1834625322997419</v>
      </c>
      <c r="AZ18" s="233">
        <f t="shared" si="10"/>
        <v>1.1834625322997419</v>
      </c>
      <c r="BA18" s="233">
        <f t="shared" si="11"/>
        <v>1.1834625322997419</v>
      </c>
      <c r="BB18" s="224">
        <f t="shared" si="12"/>
        <v>1.1834625322997419</v>
      </c>
      <c r="BC18" s="292" t="s">
        <v>205</v>
      </c>
      <c r="BD18" s="434">
        <f xml:space="preserve"> AVERAGE(BB18:BB20)</f>
        <v>0.50559862187769167</v>
      </c>
    </row>
    <row r="19" spans="1:56" s="268" customFormat="1" ht="93.75" x14ac:dyDescent="0.25">
      <c r="A19" s="409"/>
      <c r="B19" s="412"/>
      <c r="C19" s="284" t="s">
        <v>75</v>
      </c>
      <c r="D19" s="285">
        <v>0.35</v>
      </c>
      <c r="E19" s="286" t="s">
        <v>220</v>
      </c>
      <c r="F19" s="287" t="s">
        <v>98</v>
      </c>
      <c r="G19" s="287" t="s">
        <v>99</v>
      </c>
      <c r="H19" s="215">
        <v>100</v>
      </c>
      <c r="I19" s="211">
        <v>0</v>
      </c>
      <c r="J19" s="153">
        <v>0</v>
      </c>
      <c r="K19" s="153">
        <v>0</v>
      </c>
      <c r="L19" s="153">
        <v>0</v>
      </c>
      <c r="M19" s="153">
        <v>0</v>
      </c>
      <c r="N19" s="153">
        <v>0</v>
      </c>
      <c r="O19" s="153">
        <v>0</v>
      </c>
      <c r="P19" s="154">
        <f t="shared" si="16"/>
        <v>0</v>
      </c>
      <c r="Q19" s="154">
        <f t="shared" si="17"/>
        <v>0</v>
      </c>
      <c r="R19" s="153">
        <v>0</v>
      </c>
      <c r="S19" s="153">
        <v>0</v>
      </c>
      <c r="T19" s="153">
        <v>1</v>
      </c>
      <c r="U19" s="153">
        <v>1</v>
      </c>
      <c r="V19" s="153">
        <v>0</v>
      </c>
      <c r="W19" s="153">
        <v>0</v>
      </c>
      <c r="X19" s="154">
        <f t="shared" si="18"/>
        <v>1</v>
      </c>
      <c r="Y19" s="154">
        <f t="shared" si="19"/>
        <v>1</v>
      </c>
      <c r="Z19" s="156">
        <v>0</v>
      </c>
      <c r="AA19" s="156"/>
      <c r="AB19" s="156">
        <v>0</v>
      </c>
      <c r="AC19" s="156"/>
      <c r="AD19" s="156">
        <v>0</v>
      </c>
      <c r="AE19" s="156"/>
      <c r="AF19" s="154">
        <f t="shared" si="20"/>
        <v>0</v>
      </c>
      <c r="AG19" s="154">
        <f t="shared" si="21"/>
        <v>0</v>
      </c>
      <c r="AH19" s="156">
        <v>0</v>
      </c>
      <c r="AI19" s="156"/>
      <c r="AJ19" s="156">
        <v>0</v>
      </c>
      <c r="AK19" s="156"/>
      <c r="AL19" s="156">
        <v>2</v>
      </c>
      <c r="AM19" s="156"/>
      <c r="AN19" s="154">
        <f t="shared" si="22"/>
        <v>2</v>
      </c>
      <c r="AO19" s="154">
        <f t="shared" si="23"/>
        <v>0</v>
      </c>
      <c r="AP19" s="156">
        <v>2</v>
      </c>
      <c r="AQ19" s="156"/>
      <c r="AR19" s="156">
        <v>2</v>
      </c>
      <c r="AS19" s="156"/>
      <c r="AT19" s="156">
        <v>1</v>
      </c>
      <c r="AU19" s="156"/>
      <c r="AV19" s="236">
        <f>SUM(P19,X19,AF19,AN19)</f>
        <v>3</v>
      </c>
      <c r="AW19" s="236">
        <f>SUM(Q19,Y19,AG19,AO19)</f>
        <v>1</v>
      </c>
      <c r="AX19" s="233" t="str">
        <f t="shared" si="9"/>
        <v/>
      </c>
      <c r="AY19" s="233">
        <f>IFERROR((Q19+Y19)/(P19+X19),"")</f>
        <v>1</v>
      </c>
      <c r="AZ19" s="233">
        <f t="shared" si="10"/>
        <v>1</v>
      </c>
      <c r="BA19" s="233">
        <f t="shared" si="11"/>
        <v>0.33333333333333331</v>
      </c>
      <c r="BB19" s="224">
        <f t="shared" si="12"/>
        <v>0.33333333333333331</v>
      </c>
      <c r="BC19" s="292" t="s">
        <v>204</v>
      </c>
      <c r="BD19" s="435"/>
    </row>
    <row r="20" spans="1:56" s="268" customFormat="1" ht="66.75" x14ac:dyDescent="0.25">
      <c r="A20" s="409"/>
      <c r="B20" s="413"/>
      <c r="C20" s="284" t="s">
        <v>100</v>
      </c>
      <c r="D20" s="285">
        <v>0.3</v>
      </c>
      <c r="E20" s="286" t="s">
        <v>221</v>
      </c>
      <c r="F20" s="287" t="s">
        <v>101</v>
      </c>
      <c r="G20" s="287" t="s">
        <v>102</v>
      </c>
      <c r="H20" s="215">
        <v>145</v>
      </c>
      <c r="I20" s="215">
        <v>145</v>
      </c>
      <c r="J20" s="153">
        <v>0</v>
      </c>
      <c r="K20" s="153">
        <v>0</v>
      </c>
      <c r="L20" s="153">
        <v>0</v>
      </c>
      <c r="M20" s="153">
        <v>0</v>
      </c>
      <c r="N20" s="153">
        <v>0</v>
      </c>
      <c r="O20" s="153">
        <v>0</v>
      </c>
      <c r="P20" s="154">
        <f t="shared" si="16"/>
        <v>0</v>
      </c>
      <c r="Q20" s="154">
        <f t="shared" si="17"/>
        <v>0</v>
      </c>
      <c r="R20" s="153">
        <v>0</v>
      </c>
      <c r="S20" s="153">
        <v>0</v>
      </c>
      <c r="T20" s="153">
        <v>0</v>
      </c>
      <c r="U20" s="153">
        <v>0</v>
      </c>
      <c r="V20" s="153">
        <v>30</v>
      </c>
      <c r="W20" s="153">
        <v>0</v>
      </c>
      <c r="X20" s="154">
        <f>SUM(R20,T20,V20)</f>
        <v>30</v>
      </c>
      <c r="Y20" s="154">
        <f t="shared" si="19"/>
        <v>0</v>
      </c>
      <c r="Z20" s="153">
        <v>30</v>
      </c>
      <c r="AA20" s="153"/>
      <c r="AB20" s="153">
        <v>35</v>
      </c>
      <c r="AC20" s="153"/>
      <c r="AD20" s="153">
        <v>35</v>
      </c>
      <c r="AE20" s="153"/>
      <c r="AF20" s="154">
        <f>SUM(Z20,AB20,AD20)</f>
        <v>100</v>
      </c>
      <c r="AG20" s="154">
        <f t="shared" si="21"/>
        <v>0</v>
      </c>
      <c r="AH20" s="153">
        <v>30</v>
      </c>
      <c r="AI20" s="153"/>
      <c r="AJ20" s="153">
        <v>30</v>
      </c>
      <c r="AK20" s="153"/>
      <c r="AL20" s="153">
        <v>10</v>
      </c>
      <c r="AM20" s="153"/>
      <c r="AN20" s="154">
        <f t="shared" si="22"/>
        <v>70</v>
      </c>
      <c r="AO20" s="154">
        <f t="shared" si="23"/>
        <v>0</v>
      </c>
      <c r="AP20" s="156">
        <v>200</v>
      </c>
      <c r="AQ20" s="156"/>
      <c r="AR20" s="156">
        <v>200</v>
      </c>
      <c r="AS20" s="156"/>
      <c r="AT20" s="156">
        <v>0</v>
      </c>
      <c r="AU20" s="156"/>
      <c r="AV20" s="236">
        <f>SUM(P20,X20,AF20,AN20)</f>
        <v>200</v>
      </c>
      <c r="AW20" s="236">
        <f>SUM(Q20,Y20,AG20,AO20)</f>
        <v>0</v>
      </c>
      <c r="AX20" s="233" t="str">
        <f t="shared" si="9"/>
        <v/>
      </c>
      <c r="AY20" s="233">
        <f t="shared" si="15"/>
        <v>0</v>
      </c>
      <c r="AZ20" s="233">
        <f t="shared" si="10"/>
        <v>0</v>
      </c>
      <c r="BA20" s="233">
        <f t="shared" si="11"/>
        <v>0</v>
      </c>
      <c r="BB20" s="224">
        <f t="shared" si="12"/>
        <v>0</v>
      </c>
      <c r="BC20" s="292" t="s">
        <v>206</v>
      </c>
      <c r="BD20" s="436"/>
    </row>
    <row r="21" spans="1:56" s="268" customFormat="1" ht="186.75" customHeight="1" x14ac:dyDescent="0.25">
      <c r="A21" s="172" t="s">
        <v>176</v>
      </c>
      <c r="B21" s="171" t="s">
        <v>175</v>
      </c>
      <c r="C21" s="171" t="s">
        <v>227</v>
      </c>
      <c r="D21" s="161">
        <v>0.4</v>
      </c>
      <c r="E21" s="161" t="s">
        <v>226</v>
      </c>
      <c r="F21" s="287" t="s">
        <v>228</v>
      </c>
      <c r="G21" s="287" t="s">
        <v>229</v>
      </c>
      <c r="H21" s="212">
        <v>0</v>
      </c>
      <c r="I21" s="212">
        <v>0</v>
      </c>
      <c r="J21" s="219">
        <f>100/100</f>
        <v>1</v>
      </c>
      <c r="K21" s="219">
        <f t="shared" ref="K21:O21" si="39">100/100</f>
        <v>1</v>
      </c>
      <c r="L21" s="219">
        <f t="shared" si="39"/>
        <v>1</v>
      </c>
      <c r="M21" s="219">
        <f t="shared" si="39"/>
        <v>1</v>
      </c>
      <c r="N21" s="219">
        <f t="shared" si="39"/>
        <v>1</v>
      </c>
      <c r="O21" s="219">
        <f t="shared" si="39"/>
        <v>1</v>
      </c>
      <c r="P21" s="221">
        <f>AVERAGE(J21,L21,N21)</f>
        <v>1</v>
      </c>
      <c r="Q21" s="221">
        <f t="shared" ref="Q21" si="40">IFERROR(AVERAGE(K21,M21,O21),"")</f>
        <v>1</v>
      </c>
      <c r="R21" s="219">
        <f>100/100</f>
        <v>1</v>
      </c>
      <c r="S21" s="219">
        <f t="shared" ref="S21:W21" si="41">100/100</f>
        <v>1</v>
      </c>
      <c r="T21" s="219">
        <f t="shared" si="41"/>
        <v>1</v>
      </c>
      <c r="U21" s="219">
        <f t="shared" si="41"/>
        <v>1</v>
      </c>
      <c r="V21" s="219">
        <f t="shared" si="41"/>
        <v>1</v>
      </c>
      <c r="W21" s="219">
        <f t="shared" si="41"/>
        <v>1</v>
      </c>
      <c r="X21" s="221">
        <f>AVERAGE(R21,T21,V21)</f>
        <v>1</v>
      </c>
      <c r="Y21" s="221">
        <f t="shared" ref="Y21" si="42">IFERROR(AVERAGE(S21,U21,W21),"")</f>
        <v>1</v>
      </c>
      <c r="Z21" s="219">
        <f>100/100</f>
        <v>1</v>
      </c>
      <c r="AA21" s="219">
        <v>0</v>
      </c>
      <c r="AB21" s="219">
        <f>100/100</f>
        <v>1</v>
      </c>
      <c r="AC21" s="219">
        <v>0</v>
      </c>
      <c r="AD21" s="219">
        <f>100/100</f>
        <v>1</v>
      </c>
      <c r="AE21" s="219">
        <v>0</v>
      </c>
      <c r="AF21" s="221">
        <f>AVERAGE(Z21,AB21,AD21)</f>
        <v>1</v>
      </c>
      <c r="AG21" s="221">
        <f t="shared" ref="AG21" si="43">IFERROR(AVERAGE(AA21,AC21,AE21),"")</f>
        <v>0</v>
      </c>
      <c r="AH21" s="219">
        <f>100/100</f>
        <v>1</v>
      </c>
      <c r="AI21" s="219">
        <v>0</v>
      </c>
      <c r="AJ21" s="219">
        <f>100/100</f>
        <v>1</v>
      </c>
      <c r="AK21" s="219">
        <v>0</v>
      </c>
      <c r="AL21" s="219">
        <f>100/100</f>
        <v>1</v>
      </c>
      <c r="AM21" s="219">
        <v>0</v>
      </c>
      <c r="AN21" s="221">
        <f>AVERAGE(AH21,AJ21,AL21)</f>
        <v>1</v>
      </c>
      <c r="AO21" s="221">
        <f t="shared" ref="AO21" si="44">IFERROR(AVERAGE(AI21,AK21,AM21),"")</f>
        <v>0</v>
      </c>
      <c r="AP21" s="156"/>
      <c r="AQ21" s="156"/>
      <c r="AR21" s="156"/>
      <c r="AS21" s="156"/>
      <c r="AT21" s="156"/>
      <c r="AU21" s="156"/>
      <c r="AV21" s="232">
        <f>AVERAGE(P21,X21,AF21,AN21)</f>
        <v>1</v>
      </c>
      <c r="AW21" s="232">
        <f t="shared" ref="AW21:BA21" si="45">AVERAGE(Q21,Y21,AG21,AO21)</f>
        <v>0.5</v>
      </c>
      <c r="AX21" s="233">
        <f t="shared" si="9"/>
        <v>1</v>
      </c>
      <c r="AY21" s="232">
        <f t="shared" si="45"/>
        <v>0.33333333333333331</v>
      </c>
      <c r="AZ21" s="232">
        <f t="shared" si="45"/>
        <v>1</v>
      </c>
      <c r="BA21" s="232">
        <f t="shared" si="45"/>
        <v>0.33333333333333331</v>
      </c>
      <c r="BB21" s="224">
        <f t="shared" si="12"/>
        <v>0.5</v>
      </c>
      <c r="BC21" s="292" t="s">
        <v>230</v>
      </c>
      <c r="BD21" s="170">
        <f xml:space="preserve"> BB21</f>
        <v>0.5</v>
      </c>
    </row>
    <row r="22" spans="1:56" s="268" customFormat="1" ht="148.5" x14ac:dyDescent="0.25">
      <c r="A22" s="162" t="s">
        <v>50</v>
      </c>
      <c r="B22" s="288" t="s">
        <v>76</v>
      </c>
      <c r="C22" s="288" t="s">
        <v>77</v>
      </c>
      <c r="D22" s="164">
        <v>1</v>
      </c>
      <c r="E22" s="165" t="s">
        <v>222</v>
      </c>
      <c r="F22" s="273" t="s">
        <v>73</v>
      </c>
      <c r="G22" s="273" t="s">
        <v>74</v>
      </c>
      <c r="H22" s="213">
        <v>0</v>
      </c>
      <c r="I22" s="213">
        <v>0</v>
      </c>
      <c r="J22" s="191">
        <v>0</v>
      </c>
      <c r="K22" s="191">
        <v>0</v>
      </c>
      <c r="L22" s="191">
        <v>0</v>
      </c>
      <c r="M22" s="191">
        <v>0</v>
      </c>
      <c r="N22" s="191">
        <v>0</v>
      </c>
      <c r="O22" s="191">
        <v>0</v>
      </c>
      <c r="P22" s="192">
        <f t="shared" si="16"/>
        <v>0</v>
      </c>
      <c r="Q22" s="192">
        <f t="shared" si="17"/>
        <v>0</v>
      </c>
      <c r="R22" s="219">
        <v>0</v>
      </c>
      <c r="S22" s="219">
        <v>0</v>
      </c>
      <c r="T22" s="219">
        <v>0</v>
      </c>
      <c r="U22" s="219">
        <v>0</v>
      </c>
      <c r="V22" s="219">
        <v>0</v>
      </c>
      <c r="W22" s="219">
        <v>0</v>
      </c>
      <c r="X22" s="221">
        <f>SUM(R22,T22,V22)</f>
        <v>0</v>
      </c>
      <c r="Y22" s="221">
        <f t="shared" si="19"/>
        <v>0</v>
      </c>
      <c r="Z22" s="219">
        <f>100/6/100</f>
        <v>0.16666666666666669</v>
      </c>
      <c r="AA22" s="219"/>
      <c r="AB22" s="219">
        <f>100/6/100</f>
        <v>0.16666666666666669</v>
      </c>
      <c r="AC22" s="219"/>
      <c r="AD22" s="219">
        <f>100/6/100</f>
        <v>0.16666666666666669</v>
      </c>
      <c r="AE22" s="238"/>
      <c r="AF22" s="221">
        <f t="shared" si="20"/>
        <v>0.5</v>
      </c>
      <c r="AG22" s="221">
        <f t="shared" si="21"/>
        <v>0</v>
      </c>
      <c r="AH22" s="219">
        <f>100/6/100</f>
        <v>0.16666666666666669</v>
      </c>
      <c r="AI22" s="219"/>
      <c r="AJ22" s="219">
        <f>100/6/100</f>
        <v>0.16666666666666669</v>
      </c>
      <c r="AK22" s="219"/>
      <c r="AL22" s="219">
        <f>100/6/100</f>
        <v>0.16666666666666669</v>
      </c>
      <c r="AM22" s="238"/>
      <c r="AN22" s="221">
        <f t="shared" si="22"/>
        <v>0.5</v>
      </c>
      <c r="AO22" s="221">
        <f t="shared" si="23"/>
        <v>0</v>
      </c>
      <c r="AP22" s="156"/>
      <c r="AQ22" s="156"/>
      <c r="AR22" s="156">
        <v>1</v>
      </c>
      <c r="AS22" s="156"/>
      <c r="AT22" s="156">
        <v>1</v>
      </c>
      <c r="AU22" s="156"/>
      <c r="AV22" s="232">
        <f>SUM(AF22,AN22)</f>
        <v>1</v>
      </c>
      <c r="AW22" s="232">
        <f>AVERAGE(Q22,Y22,AG22,AO22)</f>
        <v>0</v>
      </c>
      <c r="AX22" s="233" t="str">
        <f t="shared" si="9"/>
        <v/>
      </c>
      <c r="AY22" s="233"/>
      <c r="AZ22" s="233"/>
      <c r="BA22" s="233">
        <f t="shared" ref="BA22" si="46">IFERROR((Q22+Y22+AG22+AO22)/(P22+X22+AF22+AN22),"")</f>
        <v>0</v>
      </c>
      <c r="BB22" s="224">
        <f t="shared" si="12"/>
        <v>0</v>
      </c>
      <c r="BC22" s="292" t="s">
        <v>208</v>
      </c>
      <c r="BD22" s="186">
        <v>0</v>
      </c>
    </row>
    <row r="23" spans="1:56" s="268" customFormat="1" ht="108.75" thickBot="1" x14ac:dyDescent="0.3">
      <c r="A23" s="166" t="s">
        <v>45</v>
      </c>
      <c r="B23" s="289" t="s">
        <v>1</v>
      </c>
      <c r="C23" s="289" t="s">
        <v>30</v>
      </c>
      <c r="D23" s="168">
        <v>1</v>
      </c>
      <c r="E23" s="169" t="s">
        <v>223</v>
      </c>
      <c r="F23" s="290" t="s">
        <v>71</v>
      </c>
      <c r="G23" s="290" t="s">
        <v>72</v>
      </c>
      <c r="H23" s="214">
        <v>100</v>
      </c>
      <c r="I23" s="214">
        <v>100</v>
      </c>
      <c r="J23" s="240">
        <f>1/12</f>
        <v>8.3333333333333329E-2</v>
      </c>
      <c r="K23" s="240">
        <f t="shared" ref="K23:O23" si="47">1/12</f>
        <v>8.3333333333333329E-2</v>
      </c>
      <c r="L23" s="240">
        <f t="shared" si="47"/>
        <v>8.3333333333333329E-2</v>
      </c>
      <c r="M23" s="240">
        <f t="shared" si="47"/>
        <v>8.3333333333333329E-2</v>
      </c>
      <c r="N23" s="240">
        <f t="shared" si="47"/>
        <v>8.3333333333333329E-2</v>
      </c>
      <c r="O23" s="240">
        <f t="shared" si="47"/>
        <v>8.3333333333333329E-2</v>
      </c>
      <c r="P23" s="241">
        <f t="shared" si="16"/>
        <v>0.25</v>
      </c>
      <c r="Q23" s="241">
        <f t="shared" si="17"/>
        <v>0.25</v>
      </c>
      <c r="R23" s="240">
        <f>1/12</f>
        <v>8.3333333333333329E-2</v>
      </c>
      <c r="S23" s="240">
        <f t="shared" ref="S23:W23" si="48">1/12</f>
        <v>8.3333333333333329E-2</v>
      </c>
      <c r="T23" s="240">
        <f t="shared" si="48"/>
        <v>8.3333333333333329E-2</v>
      </c>
      <c r="U23" s="240">
        <f t="shared" si="48"/>
        <v>8.3333333333333329E-2</v>
      </c>
      <c r="V23" s="240">
        <f t="shared" si="48"/>
        <v>8.3333333333333329E-2</v>
      </c>
      <c r="W23" s="240">
        <f t="shared" si="48"/>
        <v>8.3333333333333329E-2</v>
      </c>
      <c r="X23" s="241">
        <f t="shared" si="18"/>
        <v>0.25</v>
      </c>
      <c r="Y23" s="241">
        <f t="shared" si="19"/>
        <v>0.25</v>
      </c>
      <c r="Z23" s="240">
        <f>1/12</f>
        <v>8.3333333333333329E-2</v>
      </c>
      <c r="AA23" s="291"/>
      <c r="AB23" s="240">
        <f>1/12</f>
        <v>8.3333333333333329E-2</v>
      </c>
      <c r="AC23" s="291"/>
      <c r="AD23" s="240">
        <f>1/12</f>
        <v>8.3333333333333329E-2</v>
      </c>
      <c r="AE23" s="291"/>
      <c r="AF23" s="241">
        <f t="shared" si="20"/>
        <v>0.25</v>
      </c>
      <c r="AG23" s="241">
        <f t="shared" si="21"/>
        <v>0</v>
      </c>
      <c r="AH23" s="240">
        <f>1/12</f>
        <v>8.3333333333333329E-2</v>
      </c>
      <c r="AI23" s="291"/>
      <c r="AJ23" s="240">
        <f>1/12</f>
        <v>8.3333333333333329E-2</v>
      </c>
      <c r="AK23" s="291"/>
      <c r="AL23" s="240">
        <f>1/12</f>
        <v>8.3333333333333329E-2</v>
      </c>
      <c r="AM23" s="291"/>
      <c r="AN23" s="241">
        <f t="shared" si="22"/>
        <v>0.25</v>
      </c>
      <c r="AO23" s="241">
        <f t="shared" si="23"/>
        <v>0</v>
      </c>
      <c r="AP23" s="239">
        <v>100</v>
      </c>
      <c r="AQ23" s="239"/>
      <c r="AR23" s="239">
        <v>100</v>
      </c>
      <c r="AS23" s="239"/>
      <c r="AT23" s="239">
        <v>100</v>
      </c>
      <c r="AU23" s="239"/>
      <c r="AV23" s="244">
        <f t="shared" si="14"/>
        <v>1</v>
      </c>
      <c r="AW23" s="244">
        <f t="shared" si="8"/>
        <v>0.5</v>
      </c>
      <c r="AX23" s="233">
        <f t="shared" si="9"/>
        <v>1</v>
      </c>
      <c r="AY23" s="237">
        <f t="shared" si="15"/>
        <v>1</v>
      </c>
      <c r="AZ23" s="237">
        <f t="shared" si="10"/>
        <v>0.66666666666666663</v>
      </c>
      <c r="BA23" s="237">
        <f t="shared" si="11"/>
        <v>0.5</v>
      </c>
      <c r="BB23" s="224">
        <f t="shared" si="12"/>
        <v>0.5</v>
      </c>
      <c r="BC23" s="293" t="s">
        <v>207</v>
      </c>
      <c r="BD23" s="245">
        <f>BB23</f>
        <v>0.5</v>
      </c>
    </row>
  </sheetData>
  <sheetProtection algorithmName="SHA-512" hashValue="eqt7X5EBgtEDD4trb6QRCdVpuHNVdxPEXBoRkqZzEaZ/E6HCqDVicvJ8VkxN6Y7rlVOXBQwHzn95BzZ3yWmr7A==" saltValue="Yb+O1tAuw+YZCpj4Wmkzsg==" spinCount="100000" sheet="1" objects="1" scenarios="1" selectLockedCells="1" selectUnlockedCells="1"/>
  <mergeCells count="49">
    <mergeCell ref="AR5:AS5"/>
    <mergeCell ref="AP5:AQ5"/>
    <mergeCell ref="C8:C9"/>
    <mergeCell ref="C11:C13"/>
    <mergeCell ref="BD4:BD6"/>
    <mergeCell ref="AX4:BA5"/>
    <mergeCell ref="AF5:AG5"/>
    <mergeCell ref="AH5:AI5"/>
    <mergeCell ref="AJ5:AK5"/>
    <mergeCell ref="BB4:BB6"/>
    <mergeCell ref="AV4:AW5"/>
    <mergeCell ref="AN5:AO5"/>
    <mergeCell ref="C4:C6"/>
    <mergeCell ref="D4:D6"/>
    <mergeCell ref="J4:AU4"/>
    <mergeCell ref="AL5:AM5"/>
    <mergeCell ref="BD18:BD20"/>
    <mergeCell ref="BD8:BD13"/>
    <mergeCell ref="BD14:BD15"/>
    <mergeCell ref="BD16:BD17"/>
    <mergeCell ref="BC4:BC6"/>
    <mergeCell ref="E4:E6"/>
    <mergeCell ref="H4:I5"/>
    <mergeCell ref="F4:F6"/>
    <mergeCell ref="L5:M5"/>
    <mergeCell ref="G4:G6"/>
    <mergeCell ref="T5:U5"/>
    <mergeCell ref="V5:W5"/>
    <mergeCell ref="X5:Y5"/>
    <mergeCell ref="Z5:AA5"/>
    <mergeCell ref="N5:O5"/>
    <mergeCell ref="P5:Q5"/>
    <mergeCell ref="R5:S5"/>
    <mergeCell ref="C1:BC3"/>
    <mergeCell ref="A16:A17"/>
    <mergeCell ref="A18:A20"/>
    <mergeCell ref="A8:A13"/>
    <mergeCell ref="B18:B20"/>
    <mergeCell ref="A14:A15"/>
    <mergeCell ref="B8:B13"/>
    <mergeCell ref="B14:B15"/>
    <mergeCell ref="B16:B17"/>
    <mergeCell ref="J5:K5"/>
    <mergeCell ref="AB5:AC5"/>
    <mergeCell ref="AD5:AE5"/>
    <mergeCell ref="A1:B3"/>
    <mergeCell ref="A4:A6"/>
    <mergeCell ref="B4:B6"/>
    <mergeCell ref="AT5:AU5"/>
  </mergeCells>
  <conditionalFormatting sqref="BB7">
    <cfRule type="cellIs" dxfId="5" priority="7" operator="between">
      <formula>0.75</formula>
      <formula>0.85</formula>
    </cfRule>
    <cfRule type="cellIs" dxfId="4" priority="8" operator="greaterThan">
      <formula>0.85</formula>
    </cfRule>
    <cfRule type="cellIs" dxfId="3" priority="9" operator="lessThan">
      <formula>0.75</formula>
    </cfRule>
  </conditionalFormatting>
  <conditionalFormatting sqref="BB8:BB23">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G7 G23 G16" xr:uid="{00000000-0002-0000-0100-000000000000}"/>
    <dataValidation allowBlank="1" showInputMessage="1" showErrorMessage="1" prompt="Registre el o los productos o entregables que servirán de evidencia  " sqref="G9:G13 G17" xr:uid="{00000000-0002-0000-0100-000001000000}"/>
    <dataValidation allowBlank="1" showInputMessage="1" showErrorMessage="1" prompt="Registre las actividades macro que se requieren para cumplir las metas" sqref="F22:I22 F17 F8:I13 AP22:AU22 AP8:AU13" xr:uid="{00000000-0002-0000-0100-000002000000}"/>
    <dataValidation allowBlank="1" showInputMessage="1" showErrorMessage="1" promptTitle="Actividades" prompt="Registre las actividades macro que se requieren realizar para lograr la meta" sqref="F23:I23 F7:I7 F16 AP23:AU23 AP7:AU7" xr:uid="{00000000-0002-0000-0100-000003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 workbookViewId="0">
      <selection activeCell="E3" sqref="E3:E8"/>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25" t="s">
        <v>19</v>
      </c>
      <c r="C2" s="90" t="s">
        <v>20</v>
      </c>
      <c r="D2" s="91" t="s">
        <v>78</v>
      </c>
      <c r="E2" s="92" t="s">
        <v>45</v>
      </c>
    </row>
    <row r="3" spans="2:5" ht="27" customHeight="1" x14ac:dyDescent="0.2">
      <c r="B3" s="460" t="s">
        <v>21</v>
      </c>
      <c r="C3" s="464" t="s">
        <v>22</v>
      </c>
      <c r="D3" s="93" t="s">
        <v>31</v>
      </c>
      <c r="E3" s="459" t="s">
        <v>46</v>
      </c>
    </row>
    <row r="4" spans="2:5" ht="27" customHeight="1" x14ac:dyDescent="0.2">
      <c r="B4" s="461"/>
      <c r="C4" s="464"/>
      <c r="D4" s="93" t="s">
        <v>32</v>
      </c>
      <c r="E4" s="459"/>
    </row>
    <row r="5" spans="2:5" ht="67.5" customHeight="1" x14ac:dyDescent="0.2">
      <c r="B5" s="461"/>
      <c r="C5" s="94" t="s">
        <v>23</v>
      </c>
      <c r="D5" s="93" t="s">
        <v>33</v>
      </c>
      <c r="E5" s="459"/>
    </row>
    <row r="6" spans="2:5" ht="36" customHeight="1" x14ac:dyDescent="0.2">
      <c r="B6" s="461"/>
      <c r="C6" s="465" t="s">
        <v>66</v>
      </c>
      <c r="D6" s="93" t="s">
        <v>65</v>
      </c>
      <c r="E6" s="459"/>
    </row>
    <row r="7" spans="2:5" ht="45" customHeight="1" x14ac:dyDescent="0.2">
      <c r="B7" s="461"/>
      <c r="C7" s="465"/>
      <c r="D7" s="93" t="s">
        <v>34</v>
      </c>
      <c r="E7" s="459"/>
    </row>
    <row r="8" spans="2:5" ht="27" x14ac:dyDescent="0.2">
      <c r="B8" s="461"/>
      <c r="C8" s="465"/>
      <c r="D8" s="93" t="s">
        <v>35</v>
      </c>
      <c r="E8" s="459"/>
    </row>
    <row r="9" spans="2:5" ht="33.75" customHeight="1" x14ac:dyDescent="0.2">
      <c r="B9" s="461"/>
      <c r="C9" s="95" t="s">
        <v>129</v>
      </c>
      <c r="D9" s="96" t="s">
        <v>36</v>
      </c>
      <c r="E9" s="459" t="s">
        <v>47</v>
      </c>
    </row>
    <row r="10" spans="2:5" ht="45" customHeight="1" x14ac:dyDescent="0.2">
      <c r="B10" s="462"/>
      <c r="C10" s="95" t="s">
        <v>67</v>
      </c>
      <c r="D10" s="96" t="s">
        <v>37</v>
      </c>
      <c r="E10" s="459"/>
    </row>
    <row r="11" spans="2:5" ht="32.25" customHeight="1" x14ac:dyDescent="0.2">
      <c r="B11" s="466" t="s">
        <v>24</v>
      </c>
      <c r="C11" s="97" t="s">
        <v>86</v>
      </c>
      <c r="D11" s="98" t="s">
        <v>38</v>
      </c>
      <c r="E11" s="459" t="s">
        <v>48</v>
      </c>
    </row>
    <row r="12" spans="2:5" ht="45" x14ac:dyDescent="0.2">
      <c r="B12" s="466"/>
      <c r="C12" s="97" t="s">
        <v>25</v>
      </c>
      <c r="D12" s="98" t="s">
        <v>91</v>
      </c>
      <c r="E12" s="459"/>
    </row>
    <row r="13" spans="2:5" ht="22.5" x14ac:dyDescent="0.2">
      <c r="B13" s="467" t="s">
        <v>0</v>
      </c>
      <c r="C13" s="99" t="s">
        <v>95</v>
      </c>
      <c r="D13" s="100" t="s">
        <v>94</v>
      </c>
      <c r="E13" s="459" t="s">
        <v>70</v>
      </c>
    </row>
    <row r="14" spans="2:5" ht="27" x14ac:dyDescent="0.2">
      <c r="B14" s="467"/>
      <c r="C14" s="99" t="s">
        <v>75</v>
      </c>
      <c r="D14" s="100" t="s">
        <v>39</v>
      </c>
      <c r="E14" s="459"/>
    </row>
    <row r="15" spans="2:5" ht="33.75" x14ac:dyDescent="0.2">
      <c r="B15" s="467"/>
      <c r="C15" s="99" t="s">
        <v>100</v>
      </c>
      <c r="D15" s="100" t="s">
        <v>103</v>
      </c>
      <c r="E15" s="459"/>
    </row>
    <row r="16" spans="2:5" ht="27" x14ac:dyDescent="0.2">
      <c r="B16" s="463" t="s">
        <v>26</v>
      </c>
      <c r="C16" s="101" t="s">
        <v>27</v>
      </c>
      <c r="D16" s="102" t="s">
        <v>40</v>
      </c>
      <c r="E16" s="459" t="s">
        <v>49</v>
      </c>
    </row>
    <row r="17" spans="2:5" ht="57.75" customHeight="1" x14ac:dyDescent="0.2">
      <c r="B17" s="463"/>
      <c r="C17" s="103" t="s">
        <v>28</v>
      </c>
      <c r="D17" s="102" t="s">
        <v>41</v>
      </c>
      <c r="E17" s="459"/>
    </row>
    <row r="18" spans="2:5" ht="60" customHeight="1" x14ac:dyDescent="0.2">
      <c r="B18" s="463"/>
      <c r="C18" s="103" t="s">
        <v>28</v>
      </c>
      <c r="D18" s="102" t="s">
        <v>42</v>
      </c>
      <c r="E18" s="459"/>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sheetProtection algorithmName="SHA-512" hashValue="77rIeYkOsbCS/PipfDgG2a2jw09Pp+k1Rc2K9pguvydu1U9tpnSWdzDhQJTkEyETaT06k5wHfJ+5AchQva740A==" saltValue="XXYagGUO/UsdMimIwCpOTg==" spinCount="100000" sheet="1" objects="1" scenarios="1" selectLockedCells="1" selectUnlockedCells="1"/>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294"/>
      <c r="B1" s="294"/>
      <c r="C1" s="297" t="s">
        <v>130</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BC1" s="112" t="s">
        <v>141</v>
      </c>
    </row>
    <row r="2" spans="1:56" ht="27" customHeight="1" x14ac:dyDescent="0.2">
      <c r="A2" s="295"/>
      <c r="B2" s="295"/>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BC2" s="112" t="s">
        <v>143</v>
      </c>
    </row>
    <row r="3" spans="1:56" ht="34.5" customHeight="1" thickBot="1" x14ac:dyDescent="0.25">
      <c r="A3" s="296"/>
      <c r="B3" s="296"/>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300" t="s">
        <v>51</v>
      </c>
      <c r="B5" s="302" t="s">
        <v>17</v>
      </c>
      <c r="C5" s="302" t="s">
        <v>18</v>
      </c>
      <c r="D5" s="468" t="s">
        <v>154</v>
      </c>
      <c r="E5" s="302" t="s">
        <v>16</v>
      </c>
      <c r="F5" s="302" t="s">
        <v>15</v>
      </c>
      <c r="G5" s="302" t="s">
        <v>14</v>
      </c>
      <c r="H5" s="470" t="s">
        <v>148</v>
      </c>
      <c r="I5" s="471"/>
      <c r="J5" s="313" t="s">
        <v>147</v>
      </c>
      <c r="K5" s="314"/>
      <c r="L5" s="314"/>
      <c r="M5" s="314"/>
      <c r="N5" s="314"/>
      <c r="O5" s="314"/>
      <c r="P5" s="314"/>
      <c r="Q5" s="314"/>
      <c r="R5" s="314"/>
      <c r="S5" s="315"/>
      <c r="T5" s="118"/>
      <c r="U5" s="118"/>
      <c r="V5" s="118"/>
      <c r="W5" s="118"/>
      <c r="X5" s="118"/>
      <c r="Y5" s="118"/>
      <c r="Z5" s="118"/>
      <c r="AA5" s="118"/>
      <c r="AB5" s="118"/>
      <c r="AC5" s="118"/>
      <c r="AD5" s="118"/>
      <c r="AE5" s="118"/>
      <c r="AF5" s="118"/>
      <c r="AG5" s="118"/>
      <c r="AH5" s="118"/>
      <c r="AI5" s="118"/>
      <c r="AJ5" s="118"/>
      <c r="AK5" s="118"/>
      <c r="AL5" s="118"/>
      <c r="AM5" s="118"/>
      <c r="AN5" s="118"/>
      <c r="AO5" s="118"/>
      <c r="AP5" s="316"/>
      <c r="AQ5" s="317"/>
      <c r="AR5" s="317"/>
      <c r="AS5" s="317"/>
      <c r="AT5" s="317"/>
      <c r="AU5" s="318"/>
      <c r="AV5" s="319">
        <v>2021</v>
      </c>
      <c r="AW5" s="319"/>
      <c r="AX5" s="321" t="s">
        <v>9</v>
      </c>
      <c r="AY5" s="322"/>
      <c r="AZ5" s="322"/>
      <c r="BA5" s="323"/>
      <c r="BB5" s="319" t="s">
        <v>8</v>
      </c>
      <c r="BC5" s="327" t="s">
        <v>134</v>
      </c>
      <c r="BD5" s="474" t="s">
        <v>140</v>
      </c>
    </row>
    <row r="6" spans="1:56" ht="18" customHeight="1" x14ac:dyDescent="0.2">
      <c r="A6" s="301"/>
      <c r="B6" s="303"/>
      <c r="C6" s="303"/>
      <c r="D6" s="469"/>
      <c r="E6" s="303"/>
      <c r="F6" s="303"/>
      <c r="G6" s="303"/>
      <c r="H6" s="472"/>
      <c r="I6" s="473"/>
      <c r="J6" s="330" t="s">
        <v>110</v>
      </c>
      <c r="K6" s="330"/>
      <c r="L6" s="330" t="s">
        <v>111</v>
      </c>
      <c r="M6" s="330"/>
      <c r="N6" s="330" t="s">
        <v>112</v>
      </c>
      <c r="O6" s="330"/>
      <c r="P6" s="477" t="s">
        <v>13</v>
      </c>
      <c r="Q6" s="477"/>
      <c r="R6" s="330" t="s">
        <v>113</v>
      </c>
      <c r="S6" s="330"/>
      <c r="T6" s="330" t="s">
        <v>114</v>
      </c>
      <c r="U6" s="330"/>
      <c r="V6" s="330" t="s">
        <v>115</v>
      </c>
      <c r="W6" s="330"/>
      <c r="X6" s="329" t="s">
        <v>12</v>
      </c>
      <c r="Y6" s="329"/>
      <c r="Z6" s="330" t="s">
        <v>116</v>
      </c>
      <c r="AA6" s="330"/>
      <c r="AB6" s="330" t="s">
        <v>117</v>
      </c>
      <c r="AC6" s="330"/>
      <c r="AD6" s="330" t="s">
        <v>118</v>
      </c>
      <c r="AE6" s="330"/>
      <c r="AF6" s="329" t="s">
        <v>11</v>
      </c>
      <c r="AG6" s="329"/>
      <c r="AH6" s="330" t="s">
        <v>119</v>
      </c>
      <c r="AI6" s="330"/>
      <c r="AJ6" s="330" t="s">
        <v>120</v>
      </c>
      <c r="AK6" s="330"/>
      <c r="AL6" s="330" t="s">
        <v>121</v>
      </c>
      <c r="AM6" s="330"/>
      <c r="AN6" s="329" t="s">
        <v>10</v>
      </c>
      <c r="AO6" s="329"/>
      <c r="AP6" s="306">
        <v>2022</v>
      </c>
      <c r="AQ6" s="306"/>
      <c r="AR6" s="306">
        <v>2023</v>
      </c>
      <c r="AS6" s="306"/>
      <c r="AT6" s="306">
        <v>2024</v>
      </c>
      <c r="AU6" s="306"/>
      <c r="AV6" s="320"/>
      <c r="AW6" s="320"/>
      <c r="AX6" s="324"/>
      <c r="AY6" s="325"/>
      <c r="AZ6" s="325"/>
      <c r="BA6" s="326"/>
      <c r="BB6" s="320"/>
      <c r="BC6" s="328"/>
      <c r="BD6" s="475"/>
    </row>
    <row r="7" spans="1:56" s="3" customFormat="1" ht="26.25" customHeight="1" thickBot="1" x14ac:dyDescent="0.3">
      <c r="A7" s="301"/>
      <c r="B7" s="303"/>
      <c r="C7" s="303"/>
      <c r="D7" s="469"/>
      <c r="E7" s="303"/>
      <c r="F7" s="303"/>
      <c r="G7" s="303"/>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320"/>
      <c r="BC7" s="328"/>
      <c r="BD7" s="476"/>
    </row>
    <row r="8" spans="1:56" ht="84.75" customHeight="1" x14ac:dyDescent="0.2">
      <c r="A8" s="331" t="s">
        <v>45</v>
      </c>
      <c r="B8" s="333"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335">
        <v>0.16500000000000001</v>
      </c>
    </row>
    <row r="9" spans="1:56" ht="66" customHeight="1" x14ac:dyDescent="0.2">
      <c r="A9" s="332"/>
      <c r="B9" s="334"/>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336"/>
    </row>
    <row r="10" spans="1:56" ht="80.25" customHeight="1" x14ac:dyDescent="0.2">
      <c r="A10" s="337" t="s">
        <v>46</v>
      </c>
      <c r="B10" s="338" t="s">
        <v>21</v>
      </c>
      <c r="C10" s="338"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341">
        <v>6.8000000000000005E-2</v>
      </c>
    </row>
    <row r="11" spans="1:56" ht="65.25" customHeight="1" x14ac:dyDescent="0.2">
      <c r="A11" s="337"/>
      <c r="B11" s="339"/>
      <c r="C11" s="340"/>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342"/>
    </row>
    <row r="12" spans="1:56" ht="78.75" x14ac:dyDescent="0.2">
      <c r="A12" s="337"/>
      <c r="B12" s="339"/>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342"/>
    </row>
    <row r="13" spans="1:56" ht="66.75" customHeight="1" x14ac:dyDescent="0.2">
      <c r="A13" s="337"/>
      <c r="B13" s="339"/>
      <c r="C13" s="338"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342"/>
    </row>
    <row r="14" spans="1:56" ht="75.75" customHeight="1" x14ac:dyDescent="0.2">
      <c r="A14" s="337"/>
      <c r="B14" s="339"/>
      <c r="C14" s="339"/>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342"/>
    </row>
    <row r="15" spans="1:56" ht="112.15" customHeight="1" x14ac:dyDescent="0.2">
      <c r="A15" s="337"/>
      <c r="B15" s="340"/>
      <c r="C15" s="340"/>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343"/>
    </row>
    <row r="16" spans="1:56" ht="81" customHeight="1" x14ac:dyDescent="0.2">
      <c r="A16" s="344" t="s">
        <v>47</v>
      </c>
      <c r="B16" s="345"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347">
        <v>0.12</v>
      </c>
    </row>
    <row r="17" spans="1:56" ht="76.5" customHeight="1" x14ac:dyDescent="0.2">
      <c r="A17" s="344"/>
      <c r="B17" s="346"/>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348"/>
    </row>
    <row r="18" spans="1:56" ht="53.25" customHeight="1" x14ac:dyDescent="0.2">
      <c r="A18" s="349" t="s">
        <v>48</v>
      </c>
      <c r="B18" s="350"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483">
        <v>0.30299999999999999</v>
      </c>
    </row>
    <row r="19" spans="1:56" ht="76.5" customHeight="1" x14ac:dyDescent="0.2">
      <c r="A19" s="349"/>
      <c r="B19" s="351"/>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484"/>
    </row>
    <row r="20" spans="1:56" ht="42.75" customHeight="1" x14ac:dyDescent="0.2">
      <c r="A20" s="352" t="s">
        <v>93</v>
      </c>
      <c r="B20" s="485"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356">
        <v>0.223</v>
      </c>
    </row>
    <row r="21" spans="1:56" ht="67.5" x14ac:dyDescent="0.2">
      <c r="A21" s="352"/>
      <c r="B21" s="485"/>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357"/>
    </row>
    <row r="22" spans="1:56" ht="56.25" x14ac:dyDescent="0.2">
      <c r="A22" s="352"/>
      <c r="B22" s="485"/>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357"/>
    </row>
    <row r="23" spans="1:56" ht="81" x14ac:dyDescent="0.2">
      <c r="A23" s="478" t="s">
        <v>49</v>
      </c>
      <c r="B23" s="360"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479" t="s">
        <v>139</v>
      </c>
    </row>
    <row r="24" spans="1:56" ht="219.75" customHeight="1" x14ac:dyDescent="0.2">
      <c r="A24" s="478"/>
      <c r="B24" s="361"/>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480"/>
    </row>
    <row r="25" spans="1:56" ht="99" x14ac:dyDescent="0.2">
      <c r="A25" s="478"/>
      <c r="B25" s="482"/>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481"/>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23:A25"/>
    <mergeCell ref="BD23:BD25"/>
    <mergeCell ref="B10:B15"/>
    <mergeCell ref="B16:B17"/>
    <mergeCell ref="B18:B19"/>
    <mergeCell ref="B23:B25"/>
    <mergeCell ref="A16:A17"/>
    <mergeCell ref="BD16:BD17"/>
    <mergeCell ref="A18:A19"/>
    <mergeCell ref="BD18:BD19"/>
    <mergeCell ref="A20:A22"/>
    <mergeCell ref="B20:B22"/>
    <mergeCell ref="BD20:BD22"/>
    <mergeCell ref="A8:A9"/>
    <mergeCell ref="B8:B9"/>
    <mergeCell ref="BD8:BD9"/>
    <mergeCell ref="A10:A15"/>
    <mergeCell ref="C10:C11"/>
    <mergeCell ref="BD10:BD15"/>
    <mergeCell ref="C13:C15"/>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BC5:BC7"/>
    <mergeCell ref="AB6:AC6"/>
    <mergeCell ref="AD6:AE6"/>
    <mergeCell ref="AF6:AG6"/>
    <mergeCell ref="AH6:AI6"/>
    <mergeCell ref="AT6:AU6"/>
    <mergeCell ref="AL6:AM6"/>
    <mergeCell ref="AN6:AO6"/>
    <mergeCell ref="AP6:AQ6"/>
    <mergeCell ref="AR6:AS6"/>
    <mergeCell ref="A1:B3"/>
    <mergeCell ref="C1:AW3"/>
    <mergeCell ref="A5:A7"/>
    <mergeCell ref="B5:B7"/>
    <mergeCell ref="C5:C7"/>
    <mergeCell ref="D5:D7"/>
    <mergeCell ref="E5:E7"/>
    <mergeCell ref="F5:F7"/>
    <mergeCell ref="G5:G7"/>
    <mergeCell ref="H5:I6"/>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Plan Estratégico Institucio (2)</vt:lpstr>
      <vt:lpstr>Plan Estratégico Institucio (3)</vt:lpstr>
      <vt:lpstr>Plan Estratégico Institucional</vt:lpstr>
      <vt:lpstr>Hoja2</vt:lpstr>
      <vt:lpstr>Hoja1</vt:lpstr>
      <vt:lpstr>OBJ ESTR</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2021-07-29T21:10:57Z</dcterms:modified>
</cp:coreProperties>
</file>