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Trabajo en casa\MIPG\6.Plataforma Estrategica\2025\Seguimiento\Segundo trimestre 2025\PEI\"/>
    </mc:Choice>
  </mc:AlternateContent>
  <xr:revisionPtr revIDLastSave="0" documentId="13_ncr:1_{67EA0C02-563A-447E-9D02-47259523C5AB}" xr6:coauthVersionLast="47" xr6:coauthVersionMax="47" xr10:uidLastSave="{00000000-0000-0000-0000-000000000000}"/>
  <bookViews>
    <workbookView xWindow="-108" yWindow="-108" windowWidth="23256" windowHeight="12456" xr2:uid="{1E7E9CC0-5A44-4DC8-8552-6A4264B189BC}"/>
  </bookViews>
  <sheets>
    <sheet name="PEI 2024-2025" sheetId="1" r:id="rId1"/>
    <sheet name="Medicion objetivo 5" sheetId="4" state="hidden" r:id="rId2"/>
    <sheet name="medicion obj 6" sheetId="3" state="hidden" r:id="rId3"/>
    <sheet name="Medicion obj 9" sheetId="2" state="hidden" r:id="rId4"/>
    <sheet name="Hoja2" sheetId="5" state="hidden" r:id="rId5"/>
  </sheets>
  <definedNames>
    <definedName name="_xlnm._FilterDatabase" localSheetId="0" hidden="1">'PEI 2024-2025'!$B$2:$D$14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5" i="1" l="1"/>
  <c r="AE14" i="1"/>
  <c r="AE13" i="1"/>
  <c r="AE12" i="1"/>
  <c r="AE11" i="1"/>
  <c r="AE10" i="1"/>
  <c r="AE9" i="1"/>
  <c r="AC15" i="1"/>
  <c r="AC14" i="1"/>
  <c r="AC13" i="1"/>
  <c r="AC12" i="1"/>
  <c r="AC11" i="1"/>
  <c r="AC10" i="1"/>
  <c r="AC9" i="1"/>
  <c r="AB8" i="1"/>
  <c r="E14" i="2"/>
  <c r="E4" i="3"/>
  <c r="C6" i="3"/>
  <c r="D4" i="3"/>
  <c r="C4" i="3"/>
  <c r="F7" i="3"/>
  <c r="F9" i="3" s="1"/>
  <c r="F6" i="3"/>
  <c r="F5" i="3"/>
  <c r="F4" i="3"/>
  <c r="E5" i="3"/>
  <c r="D9" i="4"/>
  <c r="E4" i="4"/>
  <c r="E5" i="4"/>
  <c r="E3" i="4"/>
  <c r="N7" i="1"/>
  <c r="O7" i="1" s="1"/>
  <c r="N5" i="1"/>
  <c r="O5" i="1" s="1"/>
  <c r="N4" i="1"/>
  <c r="P4" i="1" s="1"/>
  <c r="Q4" i="1" s="1"/>
  <c r="Q6" i="1"/>
  <c r="Q9" i="1"/>
  <c r="Q14" i="1"/>
  <c r="P5" i="1"/>
  <c r="Q5" i="1" s="1"/>
  <c r="P6" i="1"/>
  <c r="P8" i="1"/>
  <c r="P9" i="1"/>
  <c r="P10" i="1"/>
  <c r="Q10" i="1" s="1"/>
  <c r="P11" i="1"/>
  <c r="Q11" i="1" s="1"/>
  <c r="P12" i="1"/>
  <c r="Q12" i="1" s="1"/>
  <c r="P13" i="1"/>
  <c r="Q13" i="1" s="1"/>
  <c r="P14" i="1"/>
  <c r="P15" i="1"/>
  <c r="Q15" i="1" s="1"/>
  <c r="AD15" i="1"/>
  <c r="D6" i="3"/>
  <c r="C5" i="3"/>
  <c r="D5" i="3" s="1"/>
  <c r="D7" i="3"/>
  <c r="D9" i="3" s="1"/>
  <c r="D14" i="2"/>
  <c r="AC5" i="1" l="1"/>
  <c r="P7" i="1"/>
  <c r="Q7" i="1" s="1"/>
  <c r="O4" i="1"/>
  <c r="L15" i="1"/>
  <c r="J7" i="1"/>
  <c r="L7" i="1" s="1"/>
  <c r="L6" i="1"/>
  <c r="L9" i="1"/>
  <c r="L10" i="1"/>
  <c r="L11" i="1"/>
  <c r="L12" i="1"/>
  <c r="L13" i="1"/>
  <c r="L14" i="1"/>
  <c r="J5" i="1"/>
  <c r="L5" i="1" s="1"/>
  <c r="AC4" i="1" l="1"/>
  <c r="AD4" i="1" s="1"/>
  <c r="AE4" i="1" s="1"/>
  <c r="J4" i="1" l="1"/>
  <c r="L4" i="1" s="1"/>
  <c r="C14" i="2" l="1"/>
  <c r="AD10" i="1"/>
  <c r="AC8" i="1"/>
  <c r="AD8" i="1" s="1"/>
  <c r="AD5" i="1"/>
  <c r="AE5" i="1" s="1"/>
  <c r="AC6" i="1"/>
  <c r="AD6" i="1" s="1"/>
  <c r="AE6" i="1" s="1"/>
  <c r="AC7" i="1"/>
  <c r="AD7" i="1" s="1"/>
  <c r="AD9" i="1"/>
  <c r="AD11" i="1"/>
  <c r="AD12" i="1"/>
  <c r="AD13" i="1"/>
  <c r="AD14" i="1"/>
  <c r="AE7" i="1" l="1"/>
</calcChain>
</file>

<file path=xl/sharedStrings.xml><?xml version="1.0" encoding="utf-8"?>
<sst xmlns="http://schemas.openxmlformats.org/spreadsheetml/2006/main" count="137" uniqueCount="101">
  <si>
    <t>Generar conocimiento del Riesgo y los efectos del cambio climático mediante el análisis de información general y detallada para definir acciones de reducción de riesgo, adaptación al cambio climático y manejo de desastres en la ciudad.</t>
  </si>
  <si>
    <t xml:space="preserve">Salvaguardar la vida de las familias ubicadas en zonas de alto riesgo no mitigable en Bogotá, que fueron recomendadas mediante documentos técnicos y/o sentencias judiciales al programa de reasentamiento.
</t>
  </si>
  <si>
    <t>Fortalecer la gobernanza del riesgo y la adaptación al cambio climático a través de acciones comunitarias.</t>
  </si>
  <si>
    <t>Optimizar las capacidades logísticas, técnicas, institucionales y de gestión para el adecuado manejo de las emergencias o desastres asociadas a fenómenos amenazantes de diversos orígenes que se presenten en Bogotá D.C.</t>
  </si>
  <si>
    <t>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</si>
  <si>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Incrementar las acciones de reducción del riesgo y adaptación al cambio climático en las Unidades de Planeamiento
Local UPL, que cuenten con análisis de riesgo en el Distrito Capital.
</t>
  </si>
  <si>
    <t xml:space="preserve">Coordinar y ejecutar acciones que propendan por la reducción del riesgo y adaptación al cambio climático a través de la gestión y promoción de los Sistemas Urbanos de Drenaje Sostenible SUDS como Solución Basada en Naturaleza   </t>
  </si>
  <si>
    <t>Fortalecer las capacidades institucionales, sectoriales y comunitarias para la gestión del riesgo y la adaptación al
cambio climático en el nivel local.</t>
  </si>
  <si>
    <t>Fortalecer la implementación de las políticas del modelo integrado de planeación y gestión y los sistemas de gestión
complementarios que soportan el cumplimiento de la misionalidad del IDIGER para el goce efectivo de los derechos
de la ciudadanía.</t>
  </si>
  <si>
    <t>Instrumento de Planificación 
Asociado al objetivo</t>
  </si>
  <si>
    <t>N°</t>
  </si>
  <si>
    <t>Política Pública Distrital de Servicio a la Ciudadanía</t>
  </si>
  <si>
    <t>Proceso asociado</t>
  </si>
  <si>
    <t>Conocimiento del Riesgo y Efectos del Cambio Climático</t>
  </si>
  <si>
    <t>Reducción del Riesgo y Adaptación al Cambio Climático</t>
  </si>
  <si>
    <t>Reducción del Riesgo y Adaptación al Cambio Climático
Direccionamiento Estratégico</t>
  </si>
  <si>
    <t>Atención al Ciudadano</t>
  </si>
  <si>
    <t>Manejo de Emergencias y Desastres</t>
  </si>
  <si>
    <t>Direccionamiento Estratégico
Tecnologías de la Información y las Comunicaciones
Gestión del Talento Humano
Conocimiento e Innovación
Gestión Contractual
Gestión Jurídica
Gestión Financiera
Gestión Documental
Gestión Administrativa
Atención al Ciudadano
Control Disciplinario Interno
Evaluación independiente
Comunicaciones e Información Pública</t>
  </si>
  <si>
    <t>303-Realizar el análisis detallado de amenaza o riesgo en 3.200 hectáreas de acuerdo con los 8 escenarios de riesgo caracterizados en el 2016 para Bogotá</t>
  </si>
  <si>
    <t>302-Intervenir 8 Unidades de Planeamiento Local (UPL) con acciones de reducción del riesgo y adaptación al cambio climático.</t>
  </si>
  <si>
    <t>304-Reasentar 100 familias ubicadas en zonas de alto riesgo no mitigable a través de adquisición predial.</t>
  </si>
  <si>
    <t>379-Realizar el 100% de las acciones para el mejoramiento de la capacidad de gestión pública del sector ambiente</t>
  </si>
  <si>
    <t xml:space="preserve">Desarrollar la gestión sectorial para la articulación y/o adopción de instrumentos de planeación de gestión del riesgo y cambio climático con las acciones de reducción y adaptación al cambio climático. 
</t>
  </si>
  <si>
    <t>301-Atender el 100% de la población afectada por emergencias calamidades o desastres con respuesta integral</t>
  </si>
  <si>
    <t xml:space="preserve">Desarrollar el 100% de la gestión sectorial planeada para la articulación y/o adopción de instrumentos de planeación de gestión del riesgo y cambio climático con las acciones de reducción y adaptación al cambio climático.         
</t>
  </si>
  <si>
    <t>Plan Distrital de Desarrollo Bogotá Camina Segura 2024-2027</t>
  </si>
  <si>
    <t>Contexto Estratégico</t>
  </si>
  <si>
    <t xml:space="preserve">Participar en el 100% de los espacios convocados de SUDS para la adaptación al cambio climático. </t>
  </si>
  <si>
    <t>Objetivos Estratégicos IDIGER 2024-2027</t>
  </si>
  <si>
    <t>Meta  Estratégica asociada 2024-2027</t>
  </si>
  <si>
    <t>EJECUTADO</t>
  </si>
  <si>
    <t>PROGRAMADO</t>
  </si>
  <si>
    <t>VIGENCIA 2024</t>
  </si>
  <si>
    <t>VIGENCIA 2026</t>
  </si>
  <si>
    <t>VIGENCIA 2027</t>
  </si>
  <si>
    <t>ACUMULADO CUATRENIO</t>
  </si>
  <si>
    <t>Ha</t>
  </si>
  <si>
    <t>Familias</t>
  </si>
  <si>
    <t>Unidad</t>
  </si>
  <si>
    <t>UPL</t>
  </si>
  <si>
    <t>266-Realizar 1.182 procesos de participación ciudadana para la mitigación de las situaciones ambientales conflictivas y para la gestión comunitaria del riesgo de desastres</t>
  </si>
  <si>
    <t xml:space="preserve">268-Vincular 52.000 personas en acciones de educación ambiental para la conservación de la biodiversidad, el agua y la gestión de riesgos de desastres.
</t>
  </si>
  <si>
    <t>Personas</t>
  </si>
  <si>
    <t>Porcentaje</t>
  </si>
  <si>
    <t>Aporte meta</t>
  </si>
  <si>
    <t>COMUNICACIONES E INFORMACIÓN PÚBLICA</t>
  </si>
  <si>
    <t>DIRECCIONAMIENTO ESTRATÉGICO</t>
  </si>
  <si>
    <t>EVALUACIÓN INDEPENDIENTE</t>
  </si>
  <si>
    <t>GESTIÓN ADMINISTRATIVA</t>
  </si>
  <si>
    <t>GESTIÓN CONTRACTUAL</t>
  </si>
  <si>
    <t>GESTIÓN DEL TALENTO HUMANO</t>
  </si>
  <si>
    <t>GESTIÓN DOCUMENTAL</t>
  </si>
  <si>
    <t>GESTIÓN JURÍDICA</t>
  </si>
  <si>
    <t>GESTIÓN FINANCIERA</t>
  </si>
  <si>
    <t xml:space="preserve"> CONOCIMIENTO E INNOVACIÓN</t>
  </si>
  <si>
    <t>CONTROL INTERNO DISCIPLINARIO</t>
  </si>
  <si>
    <t>TECNOLOGÍAS DE LA INFORMACIÓN Y LAS COMUNICACIONES</t>
  </si>
  <si>
    <t>Resultados Plan de acción por proceso 2024</t>
  </si>
  <si>
    <t>PROMEDIO</t>
  </si>
  <si>
    <t>Procesos para el fortalecimiento comunitario en gestión del riesgo y adaptación al cambio climático (Iniciativas, Red Social de Gestión de Riesgos y Cambio Climático y Alertas Comunitarias)</t>
  </si>
  <si>
    <t>PLAN ESTRATEGICO INSTITUCIONAL 2024-2025</t>
  </si>
  <si>
    <t>Ha estudiadas y/o analizadas</t>
  </si>
  <si>
    <t>Indicadores asociados a la meta estrategica</t>
  </si>
  <si>
    <t xml:space="preserve">% de avance Indicadores PAI </t>
  </si>
  <si>
    <r>
      <t xml:space="preserve">% avance anual por Objetivo Estrategico
</t>
    </r>
    <r>
      <rPr>
        <sz val="10"/>
        <color theme="9" tint="-0.499984740745262"/>
        <rFont val="Calibri"/>
        <family val="2"/>
        <scheme val="minor"/>
      </rPr>
      <t>(Promedio entre avance Meta Estrategica e Indicadores PAI)</t>
    </r>
  </si>
  <si>
    <t>% de Avance Meta estrategica anual</t>
  </si>
  <si>
    <t>PROGRAMADO Meta estrategica</t>
  </si>
  <si>
    <t>EJECUTADO 
Meta estrategica</t>
  </si>
  <si>
    <t>Número de familias en zonas de alto riesgo no mitigable reasentadas a través de adquisición predial</t>
  </si>
  <si>
    <t>No habia progrmación para el 2024 inicia en el 2025</t>
  </si>
  <si>
    <t>Número de acciones de reducción del riesgo y adaptación al cambio climático que cuenten con análisis de riesgo en las UPL definidas.</t>
  </si>
  <si>
    <t>Número de participantes en acciones o procesos de educación ambiental</t>
  </si>
  <si>
    <t>Número de procesos de participación ciudadana implementadas</t>
  </si>
  <si>
    <t>Porcentaje de avance en el fortalecimiento institucional</t>
  </si>
  <si>
    <t>Porcentaje de espacios con coordinacion interinstitucional en SUDS</t>
  </si>
  <si>
    <t xml:space="preserve">*Acciones de preparación para manejo de emergencias calamidades y desastres
*Acciones de capacitar y entrenar a los actores del SDGR-CC en preparación ante emergencias, resiliencia y recuperación.
*Avance en el plan de acción de glomeraciones de público, parques de diversiones, atracciones, dispositivos de entretenimiento y sistemas de transporte vertical.
*Atención integral  a las situaciones de emergencia, calamidad o desatres
</t>
  </si>
  <si>
    <t>Promedio del Porcentaje de avance de los planes de acción de los procesos involucrados en el fortalecimiento de las politicas del modelo MIPG.</t>
  </si>
  <si>
    <t xml:space="preserve">% avance anual por Objetivo Estrategico
</t>
  </si>
  <si>
    <t>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</si>
  <si>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Desarrollar el 100% de las acciones necesarias para la articulación y dinamización del Sistema Distrital de Gestión de Riesgos y Cambio Climático </t>
  </si>
  <si>
    <t>Direccionamiento Estratégico</t>
  </si>
  <si>
    <t xml:space="preserve">*Seguimiento y evaluación del PDGRDCC
*Actos administrativos y/o reportes realizados  de las políticas públicas distritales en los que deba participar el IDIGER.
*Numero de requerimientos de inversión local con respuesta oportuna </t>
  </si>
  <si>
    <t xml:space="preserve">∑ ( 40% Funcionamiento de los CLGR/CC, sesiones ordinarias y extraordinarias mensuales con ejercicio de la secretaría técnica. </t>
  </si>
  <si>
    <t>Fortalecer la gobernan+C7za del riesgo y la adaptación al cambio climático a través de acciones comunitarias.</t>
  </si>
  <si>
    <t>VIGENCIA 2025_ avance Trimestre II</t>
  </si>
  <si>
    <t>1. Número de eventos de promoción realizados
2. Porcentaje de avance en el desarrollo de los lineamientos
3. Porcentaje de realización de mesas de articulación con las entidades del nivel nacional y distrital para la adopción de la Estrategia de Protección Financiera</t>
  </si>
  <si>
    <t>Medición objetivo 5</t>
  </si>
  <si>
    <r>
      <t xml:space="preserve">Número de eventos de promoción realizados
</t>
    </r>
    <r>
      <rPr>
        <b/>
        <sz val="12"/>
        <color rgb="FF000000"/>
        <rFont val="Arial"/>
        <family val="2"/>
      </rPr>
      <t>RR-IG-06</t>
    </r>
  </si>
  <si>
    <r>
      <t xml:space="preserve">Porcentaje de avance en el desarrollo de los lineamientos
</t>
    </r>
    <r>
      <rPr>
        <b/>
        <sz val="12"/>
        <color rgb="FF000000"/>
        <rFont val="Arial"/>
        <family val="2"/>
      </rPr>
      <t xml:space="preserve">
RR-IG-07</t>
    </r>
  </si>
  <si>
    <r>
      <t xml:space="preserve">Porcentaje de realización de mesas de articulación con las entidades del nivel nacional y distrital para la adopción de la Estrategia de Protección Financiera
</t>
    </r>
    <r>
      <rPr>
        <b/>
        <sz val="12"/>
        <color rgb="FF000000"/>
        <rFont val="Arial"/>
        <family val="2"/>
      </rPr>
      <t>RR- IG-08</t>
    </r>
  </si>
  <si>
    <t>ejecutado</t>
  </si>
  <si>
    <t xml:space="preserve">programado </t>
  </si>
  <si>
    <t>Total de avance en el año 50%</t>
  </si>
  <si>
    <t>Total de avnce por indicador corte 30-06-2025</t>
  </si>
  <si>
    <t>Corte 31-03-2025</t>
  </si>
  <si>
    <t xml:space="preserve">Total </t>
  </si>
  <si>
    <t>pendiente</t>
  </si>
  <si>
    <t>1. Grado de satisfacción de la ciudadanía sobre la atención recibida en el punto de servicio de la entidad.
2. Porcentaje de actividades ejecutadas para la elaboración del Documento de caracterización ciudadanos - usuarios - grupos de interés que interactuaron con la entidad mediante solicitudes orientación o peticiones a través del grupo atención a la ciudadanía en la vigencia de 2024</t>
  </si>
  <si>
    <t>AVANCE CUATRENIO  POR OBJETIVO ESTRATEGICO</t>
  </si>
  <si>
    <t>% Avance cuatrenio  por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</si>
</sst>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15" x14ac:knownFonts="1">
    <font>
      <sz val="11"/>
      <color theme="1"/>
      <name val="Calibri"/>
      <family val="2"/>
      <scheme val="minor"/>
    </font>
    <font>
      <sz val="11"/>
      <color theme="1"/>
      <name val="Arial"/>
      <family val="2"/>
    </font>
    <font>
      <sz val="10"/>
      <color theme="9" tint="-0.499984740745262"/>
      <name val="Calibri"/>
      <family val="2"/>
      <scheme val="minor"/>
    </font>
    <font>
      <sz val="11"/>
      <color theme="1"/>
      <name val="Calibri"/>
      <family val="2"/>
      <scheme val="minor"/>
    </font>
    <font>
      <sz val="14"/>
      <color rgb="FF000000"/>
      <name val="Calibri"/>
      <family val="2"/>
    </font>
    <font>
      <sz val="18"/>
      <color theme="1"/>
      <name val="Calibri"/>
      <family val="2"/>
      <scheme val="minor"/>
    </font>
    <font>
      <sz val="12"/>
      <color theme="9" tint="-0.499984740745262"/>
      <name val="Calibri"/>
      <family val="2"/>
      <scheme val="minor"/>
    </font>
    <font>
      <b/>
      <sz val="12"/>
      <color theme="9" tint="-0.499984740745262"/>
      <name val="Calibri"/>
      <family val="2"/>
      <scheme val="minor"/>
    </font>
    <font>
      <sz val="10.5"/>
      <color rgb="FF375623"/>
      <name val="Calibri"/>
      <family val="2"/>
    </font>
    <font>
      <sz val="12"/>
      <color rgb="FF000000"/>
      <name val="Arial"/>
      <family val="2"/>
    </font>
    <font>
      <b/>
      <sz val="12"/>
      <color rgb="FF000000"/>
      <name val="Arial"/>
      <family val="2"/>
    </font>
    <font>
      <sz val="10"/>
      <name val="Calibri"/>
      <family val="2"/>
      <scheme val="minor"/>
    </font>
    <font>
      <sz val="11"/>
      <color rgb="FFC00000"/>
      <name val="Calibri"/>
      <family val="2"/>
      <scheme val="minor"/>
    </font>
    <font>
      <sz val="18"/>
      <color theme="1"/>
      <name val="Arial"/>
      <family val="2"/>
    </font>
    <font>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E2EFDA"/>
        <bgColor indexed="64"/>
      </patternFill>
    </fill>
    <fill>
      <patternFill patternType="solid">
        <fgColor rgb="FFFFFFFF"/>
        <bgColor indexed="64"/>
      </patternFill>
    </fill>
    <fill>
      <patternFill patternType="solid">
        <fgColor rgb="FFFF0000"/>
        <bgColor indexed="64"/>
      </patternFill>
    </fill>
    <fill>
      <patternFill patternType="solid">
        <fgColor rgb="FF00B050"/>
        <bgColor indexed="64"/>
      </patternFill>
    </fill>
    <fill>
      <patternFill patternType="solid">
        <fgColor rgb="FFF4F9F1"/>
        <bgColor indexed="64"/>
      </patternFill>
    </fill>
  </fills>
  <borders count="39">
    <border>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rgb="FF548235"/>
      </left>
      <right style="thin">
        <color rgb="FF548235"/>
      </right>
      <top style="thin">
        <color rgb="FF548235"/>
      </top>
      <bottom style="thin">
        <color rgb="FF548235"/>
      </bottom>
      <diagonal/>
    </border>
    <border>
      <left/>
      <right style="thin">
        <color rgb="FF548235"/>
      </right>
      <top/>
      <bottom/>
      <diagonal/>
    </border>
    <border>
      <left/>
      <right/>
      <top style="thin">
        <color theme="9" tint="0.39994506668294322"/>
      </top>
      <bottom/>
      <diagonal/>
    </border>
    <border>
      <left style="thin">
        <color theme="9" tint="0.39994506668294322"/>
      </left>
      <right/>
      <top style="thin">
        <color theme="9" tint="0.39994506668294322"/>
      </top>
      <bottom style="thin">
        <color theme="9" tint="0.39994506668294322"/>
      </bottom>
      <diagonal/>
    </border>
    <border>
      <left/>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style="thin">
        <color theme="9" tint="0.39991454817346722"/>
      </right>
      <top style="thin">
        <color theme="9" tint="0.39991454817346722"/>
      </top>
      <bottom style="thin">
        <color theme="9" tint="0.39991454817346722"/>
      </bottom>
      <diagonal/>
    </border>
    <border>
      <left style="thin">
        <color theme="9" tint="0.39991454817346722"/>
      </left>
      <right style="thin">
        <color theme="9" tint="0.39991454817346722"/>
      </right>
      <top style="thin">
        <color theme="9" tint="0.39991454817346722"/>
      </top>
      <bottom/>
      <diagonal/>
    </border>
    <border>
      <left style="thin">
        <color theme="9" tint="0.39991454817346722"/>
      </left>
      <right style="thin">
        <color theme="9" tint="0.39991454817346722"/>
      </right>
      <top/>
      <bottom style="thin">
        <color theme="9" tint="0.39991454817346722"/>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theme="9" tint="0.39994506668294322"/>
      </left>
      <right/>
      <top style="thin">
        <color theme="9" tint="0.39994506668294322"/>
      </top>
      <bottom/>
      <diagonal/>
    </border>
    <border>
      <left/>
      <right style="thin">
        <color theme="9" tint="0.39994506668294322"/>
      </right>
      <top style="thin">
        <color theme="9" tint="0.39994506668294322"/>
      </top>
      <bottom/>
      <diagonal/>
    </border>
    <border>
      <left style="thin">
        <color theme="9" tint="0.39991454817346722"/>
      </left>
      <right/>
      <top style="thin">
        <color theme="9" tint="0.39991454817346722"/>
      </top>
      <bottom style="thin">
        <color theme="9" tint="0.39991454817346722"/>
      </bottom>
      <diagonal/>
    </border>
    <border>
      <left style="medium">
        <color theme="9"/>
      </left>
      <right/>
      <top style="medium">
        <color theme="9"/>
      </top>
      <bottom style="thin">
        <color theme="9" tint="0.39994506668294322"/>
      </bottom>
      <diagonal/>
    </border>
    <border>
      <left/>
      <right/>
      <top style="medium">
        <color theme="9"/>
      </top>
      <bottom style="thin">
        <color theme="9" tint="0.39994506668294322"/>
      </bottom>
      <diagonal/>
    </border>
    <border>
      <left/>
      <right style="medium">
        <color theme="9"/>
      </right>
      <top style="medium">
        <color theme="9"/>
      </top>
      <bottom style="thin">
        <color theme="9" tint="0.39994506668294322"/>
      </bottom>
      <diagonal/>
    </border>
    <border>
      <left style="medium">
        <color theme="9"/>
      </left>
      <right style="thin">
        <color theme="9" tint="0.39994506668294322"/>
      </right>
      <top style="thin">
        <color theme="9" tint="0.39994506668294322"/>
      </top>
      <bottom/>
      <diagonal/>
    </border>
    <border>
      <left style="thin">
        <color theme="9" tint="0.39994506668294322"/>
      </left>
      <right style="medium">
        <color theme="9"/>
      </right>
      <top style="thin">
        <color theme="9" tint="0.39994506668294322"/>
      </top>
      <bottom/>
      <diagonal/>
    </border>
    <border>
      <left style="medium">
        <color theme="9"/>
      </left>
      <right style="thin">
        <color theme="9"/>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style="medium">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thin">
        <color theme="9"/>
      </left>
      <right style="thin">
        <color theme="9"/>
      </right>
      <top style="thin">
        <color theme="9"/>
      </top>
      <bottom style="medium">
        <color theme="9"/>
      </bottom>
      <diagonal/>
    </border>
    <border>
      <left style="thin">
        <color theme="9"/>
      </left>
      <right style="medium">
        <color theme="9"/>
      </right>
      <top style="thin">
        <color theme="9"/>
      </top>
      <bottom style="medium">
        <color theme="9"/>
      </bottom>
      <diagonal/>
    </border>
    <border>
      <left/>
      <right style="thin">
        <color theme="0" tint="-0.14996795556505021"/>
      </right>
      <top style="thin">
        <color theme="9" tint="0.39994506668294322"/>
      </top>
      <bottom style="thin">
        <color theme="0" tint="-0.14996795556505021"/>
      </bottom>
      <diagonal/>
    </border>
    <border>
      <left style="thin">
        <color theme="0" tint="-0.14996795556505021"/>
      </left>
      <right style="thin">
        <color theme="0" tint="-0.14996795556505021"/>
      </right>
      <top style="thin">
        <color theme="9" tint="0.39994506668294322"/>
      </top>
      <bottom style="thin">
        <color theme="0" tint="-0.14996795556505021"/>
      </bottom>
      <diagonal/>
    </border>
    <border>
      <left style="thin">
        <color theme="0" tint="-0.14996795556505021"/>
      </left>
      <right/>
      <top style="thin">
        <color theme="9" tint="0.39994506668294322"/>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s>
  <cellStyleXfs count="4">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cellStyleXfs>
  <cellXfs count="111">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xf>
    <xf numFmtId="0" fontId="0" fillId="0" borderId="0" xfId="0" applyAlignment="1">
      <alignment horizontal="center"/>
    </xf>
    <xf numFmtId="9" fontId="4" fillId="4" borderId="3" xfId="0" applyNumberFormat="1" applyFont="1" applyFill="1" applyBorder="1" applyAlignment="1">
      <alignment horizontal="center" wrapText="1" readingOrder="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9" fontId="0" fillId="0" borderId="0" xfId="0" applyNumberFormat="1"/>
    <xf numFmtId="0" fontId="7" fillId="2"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9" fontId="2" fillId="0" borderId="9" xfId="3" applyFont="1" applyBorder="1" applyAlignment="1">
      <alignment horizontal="center" vertical="center" wrapText="1"/>
    </xf>
    <xf numFmtId="9" fontId="2" fillId="0" borderId="9"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164" fontId="2" fillId="0" borderId="9" xfId="2" applyNumberFormat="1" applyFont="1" applyBorder="1" applyAlignment="1">
      <alignment horizontal="center" vertical="center" wrapText="1"/>
    </xf>
    <xf numFmtId="0" fontId="8" fillId="0" borderId="9" xfId="0" applyFont="1" applyBorder="1" applyAlignment="1">
      <alignment horizontal="center" vertical="center" wrapText="1" readingOrder="1"/>
    </xf>
    <xf numFmtId="9" fontId="0" fillId="0" borderId="0" xfId="3" applyFont="1"/>
    <xf numFmtId="0" fontId="2" fillId="2" borderId="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5" borderId="14" xfId="0" applyFont="1" applyFill="1" applyBorder="1" applyAlignment="1">
      <alignment horizontal="center" vertical="center" wrapText="1"/>
    </xf>
    <xf numFmtId="10" fontId="0" fillId="0" borderId="0" xfId="0" applyNumberFormat="1"/>
    <xf numFmtId="16" fontId="0" fillId="0" borderId="0" xfId="0" applyNumberFormat="1"/>
    <xf numFmtId="14" fontId="0" fillId="0" borderId="0" xfId="0" applyNumberFormat="1"/>
    <xf numFmtId="0" fontId="12" fillId="0" borderId="0" xfId="0" applyFont="1"/>
    <xf numFmtId="9" fontId="12" fillId="0" borderId="0" xfId="0" applyNumberFormat="1" applyFont="1"/>
    <xf numFmtId="9" fontId="13" fillId="6" borderId="12" xfId="0" applyNumberFormat="1" applyFont="1" applyFill="1" applyBorder="1" applyAlignment="1">
      <alignment horizontal="center" vertical="center" wrapText="1"/>
    </xf>
    <xf numFmtId="9" fontId="13" fillId="6" borderId="13" xfId="0" applyNumberFormat="1" applyFont="1" applyFill="1" applyBorder="1" applyAlignment="1">
      <alignment horizontal="center" vertical="center" wrapText="1"/>
    </xf>
    <xf numFmtId="9" fontId="13" fillId="7" borderId="13" xfId="0" applyNumberFormat="1" applyFont="1" applyFill="1" applyBorder="1" applyAlignment="1">
      <alignment horizontal="center" vertical="center" wrapText="1"/>
    </xf>
    <xf numFmtId="0" fontId="14" fillId="0" borderId="0" xfId="0" applyFont="1"/>
    <xf numFmtId="0" fontId="5" fillId="3" borderId="2" xfId="0" applyFont="1" applyFill="1" applyBorder="1" applyAlignment="1">
      <alignment horizontal="center"/>
    </xf>
    <xf numFmtId="0" fontId="5" fillId="3" borderId="1" xfId="0" applyFont="1" applyFill="1" applyBorder="1" applyAlignment="1">
      <alignment horizontal="center"/>
    </xf>
    <xf numFmtId="0" fontId="7" fillId="2"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4" xfId="0" applyBorder="1" applyAlignment="1">
      <alignment horizontal="center" vertical="center" wrapText="1"/>
    </xf>
    <xf numFmtId="0" fontId="0" fillId="3" borderId="15" xfId="0" applyFill="1" applyBorder="1" applyAlignment="1">
      <alignment horizontal="center" vertical="center"/>
    </xf>
    <xf numFmtId="0" fontId="0" fillId="3" borderId="5" xfId="0" applyFill="1" applyBorder="1" applyAlignment="1">
      <alignment horizontal="center" vertical="center"/>
    </xf>
    <xf numFmtId="0" fontId="0" fillId="3" borderId="16" xfId="0" applyFill="1" applyBorder="1" applyAlignment="1">
      <alignment horizontal="center" vertical="center"/>
    </xf>
    <xf numFmtId="0" fontId="7" fillId="2" borderId="17" xfId="0" applyFont="1" applyFill="1" applyBorder="1" applyAlignment="1">
      <alignment horizontal="center" vertical="center" wrapText="1"/>
    </xf>
    <xf numFmtId="0" fontId="7" fillId="2" borderId="17" xfId="0" applyFont="1" applyFill="1" applyBorder="1" applyAlignment="1">
      <alignment horizontal="center" vertical="center" wrapText="1"/>
    </xf>
    <xf numFmtId="9" fontId="2" fillId="0" borderId="17" xfId="3"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0" fillId="8" borderId="0" xfId="0" applyFill="1"/>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9" fontId="2" fillId="0" borderId="9" xfId="0" applyNumberFormat="1" applyFont="1" applyFill="1" applyBorder="1" applyAlignment="1">
      <alignment horizontal="center" vertical="center" wrapText="1"/>
    </xf>
    <xf numFmtId="9" fontId="2" fillId="0" borderId="17" xfId="3"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2" xfId="0" applyFont="1" applyFill="1" applyBorder="1" applyAlignment="1">
      <alignment horizontal="center" vertical="center" wrapText="1"/>
    </xf>
    <xf numFmtId="3" fontId="0" fillId="0" borderId="23" xfId="0" applyNumberFormat="1" applyBorder="1" applyAlignment="1">
      <alignment horizontal="center" vertical="center"/>
    </xf>
    <xf numFmtId="2" fontId="2" fillId="0" borderId="24" xfId="3" applyNumberFormat="1" applyFont="1" applyFill="1" applyBorder="1" applyAlignment="1">
      <alignment horizontal="center" vertical="center" wrapText="1"/>
    </xf>
    <xf numFmtId="9" fontId="2" fillId="0" borderId="24" xfId="3" applyFont="1" applyBorder="1" applyAlignment="1">
      <alignment horizontal="center" vertical="center" wrapText="1"/>
    </xf>
    <xf numFmtId="9" fontId="2" fillId="0" borderId="25" xfId="3" applyFont="1" applyBorder="1" applyAlignment="1">
      <alignment horizontal="center" vertical="center" wrapText="1"/>
    </xf>
    <xf numFmtId="0" fontId="0" fillId="8" borderId="26" xfId="0" applyFill="1" applyBorder="1" applyAlignment="1">
      <alignment horizontal="center" vertical="center"/>
    </xf>
    <xf numFmtId="1" fontId="2" fillId="8" borderId="27" xfId="3" applyNumberFormat="1" applyFont="1" applyFill="1" applyBorder="1" applyAlignment="1">
      <alignment horizontal="center" vertical="center" wrapText="1"/>
    </xf>
    <xf numFmtId="9" fontId="2" fillId="8" borderId="27" xfId="0" applyNumberFormat="1" applyFont="1" applyFill="1" applyBorder="1" applyAlignment="1">
      <alignment horizontal="center" vertical="center" wrapText="1"/>
    </xf>
    <xf numFmtId="9" fontId="2" fillId="8" borderId="27" xfId="3" applyFont="1" applyFill="1" applyBorder="1" applyAlignment="1">
      <alignment horizontal="center" vertical="center" wrapText="1"/>
    </xf>
    <xf numFmtId="9" fontId="2" fillId="8" borderId="28" xfId="3" applyFont="1" applyFill="1" applyBorder="1" applyAlignment="1">
      <alignment horizontal="center" vertical="center" wrapText="1"/>
    </xf>
    <xf numFmtId="0" fontId="2" fillId="0" borderId="26" xfId="0" applyFont="1" applyBorder="1" applyAlignment="1">
      <alignment horizontal="center" vertical="center" wrapText="1"/>
    </xf>
    <xf numFmtId="1" fontId="2" fillId="0" borderId="27" xfId="3" applyNumberFormat="1" applyFont="1" applyFill="1" applyBorder="1" applyAlignment="1">
      <alignment horizontal="center" vertical="center" wrapText="1"/>
    </xf>
    <xf numFmtId="9" fontId="2" fillId="0" borderId="27" xfId="0" applyNumberFormat="1" applyFont="1" applyBorder="1" applyAlignment="1">
      <alignment horizontal="center" vertical="center" wrapText="1"/>
    </xf>
    <xf numFmtId="9" fontId="2" fillId="0" borderId="27" xfId="3" applyFont="1" applyBorder="1" applyAlignment="1">
      <alignment horizontal="center" vertical="center" wrapText="1"/>
    </xf>
    <xf numFmtId="9" fontId="2" fillId="0" borderId="28" xfId="3" applyFont="1" applyBorder="1" applyAlignment="1">
      <alignment horizontal="center" vertical="center" wrapText="1"/>
    </xf>
    <xf numFmtId="164" fontId="2" fillId="8" borderId="26" xfId="2" applyNumberFormat="1" applyFont="1" applyFill="1" applyBorder="1" applyAlignment="1">
      <alignment horizontal="center" vertical="center" wrapText="1"/>
    </xf>
    <xf numFmtId="165" fontId="2" fillId="8" borderId="27" xfId="2" applyNumberFormat="1" applyFont="1" applyFill="1" applyBorder="1" applyAlignment="1">
      <alignment horizontal="center" vertical="center" wrapText="1"/>
    </xf>
    <xf numFmtId="9" fontId="2" fillId="8" borderId="28" xfId="3" applyFont="1" applyFill="1" applyBorder="1" applyAlignment="1">
      <alignment vertical="center" wrapText="1"/>
    </xf>
    <xf numFmtId="0" fontId="2" fillId="0" borderId="27" xfId="0" applyFont="1" applyBorder="1" applyAlignment="1">
      <alignment horizontal="center" vertical="center" wrapText="1"/>
    </xf>
    <xf numFmtId="9" fontId="2" fillId="0" borderId="28" xfId="3" applyFont="1" applyBorder="1" applyAlignment="1">
      <alignment vertical="center" wrapText="1"/>
    </xf>
    <xf numFmtId="9" fontId="11" fillId="8" borderId="26" xfId="3" applyFont="1" applyFill="1" applyBorder="1" applyAlignment="1">
      <alignment horizontal="center" vertical="center" wrapText="1"/>
    </xf>
    <xf numFmtId="9" fontId="11" fillId="8" borderId="27" xfId="3" applyFont="1" applyFill="1" applyBorder="1" applyAlignment="1">
      <alignment horizontal="center" vertical="center" wrapText="1"/>
    </xf>
    <xf numFmtId="9" fontId="11" fillId="8" borderId="27" xfId="0" applyNumberFormat="1" applyFont="1" applyFill="1" applyBorder="1" applyAlignment="1">
      <alignment horizontal="center" vertical="center" wrapText="1"/>
    </xf>
    <xf numFmtId="9" fontId="11" fillId="8" borderId="28" xfId="3" applyFont="1" applyFill="1" applyBorder="1" applyAlignment="1">
      <alignment horizontal="center" vertical="center" wrapText="1"/>
    </xf>
    <xf numFmtId="9" fontId="11" fillId="0" borderId="26" xfId="3" applyFont="1" applyBorder="1" applyAlignment="1">
      <alignment horizontal="center" vertical="center" wrapText="1"/>
    </xf>
    <xf numFmtId="9" fontId="11" fillId="0" borderId="27" xfId="3" applyFont="1" applyBorder="1" applyAlignment="1">
      <alignment horizontal="center" vertical="center" wrapText="1"/>
    </xf>
    <xf numFmtId="9" fontId="11" fillId="0" borderId="27" xfId="0" applyNumberFormat="1" applyFont="1" applyBorder="1" applyAlignment="1">
      <alignment horizontal="center" vertical="center" wrapText="1"/>
    </xf>
    <xf numFmtId="9" fontId="11" fillId="0" borderId="28" xfId="3" applyFont="1" applyBorder="1" applyAlignment="1">
      <alignment horizontal="center" vertical="center" wrapText="1"/>
    </xf>
    <xf numFmtId="9" fontId="11" fillId="8" borderId="29" xfId="3" applyFont="1" applyFill="1" applyBorder="1" applyAlignment="1">
      <alignment horizontal="center" vertical="center" wrapText="1"/>
    </xf>
    <xf numFmtId="9" fontId="11" fillId="8" borderId="30" xfId="3" applyFont="1" applyFill="1" applyBorder="1" applyAlignment="1">
      <alignment horizontal="center" vertical="center" wrapText="1"/>
    </xf>
    <xf numFmtId="9" fontId="11" fillId="8" borderId="30" xfId="0" applyNumberFormat="1" applyFont="1" applyFill="1" applyBorder="1" applyAlignment="1">
      <alignment horizontal="center" vertical="center" wrapText="1"/>
    </xf>
    <xf numFmtId="9" fontId="11" fillId="8" borderId="31" xfId="3"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9" fontId="0" fillId="0" borderId="33" xfId="3" applyFont="1" applyBorder="1" applyAlignment="1">
      <alignment horizontal="center" vertical="center"/>
    </xf>
    <xf numFmtId="9" fontId="0" fillId="0" borderId="34" xfId="3" applyFont="1" applyBorder="1" applyAlignment="1">
      <alignment horizontal="center" vertical="center"/>
    </xf>
    <xf numFmtId="0" fontId="0" fillId="8" borderId="35" xfId="0" applyFill="1" applyBorder="1" applyAlignment="1">
      <alignment horizontal="center" vertical="center"/>
    </xf>
    <xf numFmtId="1" fontId="0" fillId="8" borderId="36" xfId="0" applyNumberFormat="1" applyFill="1" applyBorder="1" applyAlignment="1">
      <alignment horizontal="center" vertical="center"/>
    </xf>
    <xf numFmtId="9" fontId="0" fillId="8" borderId="36" xfId="3"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9" fontId="0" fillId="0" borderId="36" xfId="3" applyFont="1" applyBorder="1" applyAlignment="1">
      <alignment horizontal="center" vertical="center"/>
    </xf>
    <xf numFmtId="9" fontId="0" fillId="8" borderId="35" xfId="3" applyFont="1" applyFill="1" applyBorder="1" applyAlignment="1">
      <alignment horizontal="center" vertical="center"/>
    </xf>
    <xf numFmtId="9" fontId="2" fillId="0" borderId="35" xfId="0" applyNumberFormat="1" applyFont="1" applyBorder="1" applyAlignment="1">
      <alignment horizontal="center" vertical="center" wrapText="1"/>
    </xf>
    <xf numFmtId="9" fontId="2" fillId="8" borderId="35" xfId="0" applyNumberFormat="1" applyFont="1" applyFill="1" applyBorder="1" applyAlignment="1">
      <alignment horizontal="center" vertical="center" wrapText="1"/>
    </xf>
    <xf numFmtId="9" fontId="11" fillId="8" borderId="37" xfId="0" applyNumberFormat="1" applyFont="1" applyFill="1" applyBorder="1" applyAlignment="1">
      <alignment horizontal="center" vertical="center" wrapText="1"/>
    </xf>
    <xf numFmtId="9" fontId="0" fillId="8" borderId="38" xfId="3" applyFont="1" applyFill="1" applyBorder="1" applyAlignment="1">
      <alignment horizontal="center" vertical="center"/>
    </xf>
    <xf numFmtId="164" fontId="0" fillId="8" borderId="35" xfId="2" applyNumberFormat="1" applyFont="1" applyFill="1" applyBorder="1" applyAlignment="1">
      <alignment vertical="center"/>
    </xf>
    <xf numFmtId="164" fontId="0" fillId="8" borderId="36" xfId="2" applyNumberFormat="1" applyFont="1" applyFill="1" applyBorder="1" applyAlignment="1">
      <alignment vertical="center"/>
    </xf>
  </cellXfs>
  <cellStyles count="4">
    <cellStyle name="Millares" xfId="2" builtinId="3"/>
    <cellStyle name="Normal" xfId="0" builtinId="0"/>
    <cellStyle name="Normal 2" xfId="1" xr:uid="{9C229B29-B640-4315-8BBB-1690A4B3FA02}"/>
    <cellStyle name="Porcentaje" xfId="3" builtinId="5"/>
  </cellStyles>
  <dxfs count="0"/>
  <tableStyles count="0" defaultTableStyle="TableStyleMedium2" defaultPivotStyle="PivotStyleLight16"/>
  <colors>
    <mruColors>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72A20-24F9-46E9-B338-83A0CCF558B0}">
  <dimension ref="A1:AE19"/>
  <sheetViews>
    <sheetView tabSelected="1" zoomScale="55" zoomScaleNormal="55" workbookViewId="0">
      <selection activeCell="AE4" sqref="AE4"/>
    </sheetView>
  </sheetViews>
  <sheetFormatPr baseColWidth="10" defaultRowHeight="14.4" x14ac:dyDescent="0.3"/>
  <cols>
    <col min="1" max="1" width="5.5546875" customWidth="1"/>
    <col min="2" max="2" width="34.88671875" customWidth="1"/>
    <col min="3" max="3" width="16.44140625" customWidth="1"/>
    <col min="4" max="4" width="15.5546875" customWidth="1"/>
    <col min="5" max="5" width="19.109375" customWidth="1"/>
    <col min="6" max="6" width="47.77734375" customWidth="1"/>
    <col min="7" max="7" width="25.44140625" customWidth="1"/>
    <col min="8" max="8" width="15.6640625" customWidth="1"/>
    <col min="9" max="9" width="12.88671875" customWidth="1"/>
    <col min="10" max="10" width="30" customWidth="1"/>
    <col min="11" max="11" width="31.33203125" customWidth="1"/>
    <col min="12" max="12" width="26.21875" customWidth="1"/>
    <col min="13" max="13" width="33.5546875" customWidth="1"/>
    <col min="14" max="15" width="21.21875" customWidth="1"/>
    <col min="16" max="16" width="17.21875" customWidth="1"/>
    <col min="17" max="17" width="25.109375" customWidth="1"/>
    <col min="18" max="18" width="19.77734375" hidden="1" customWidth="1"/>
    <col min="19" max="21" width="23.109375" hidden="1" customWidth="1"/>
    <col min="22" max="22" width="21.6640625" hidden="1" customWidth="1"/>
    <col min="23" max="23" width="13.109375" hidden="1" customWidth="1"/>
    <col min="24" max="24" width="10.44140625" hidden="1" customWidth="1"/>
    <col min="25" max="25" width="29.109375" hidden="1" customWidth="1"/>
    <col min="26" max="26" width="27.6640625" hidden="1" customWidth="1"/>
    <col min="27" max="27" width="27.88671875" hidden="1" customWidth="1"/>
    <col min="28" max="28" width="20.33203125" customWidth="1"/>
    <col min="29" max="29" width="25.21875" customWidth="1"/>
    <col min="30" max="30" width="38.77734375" customWidth="1"/>
    <col min="31" max="31" width="52.6640625" customWidth="1"/>
  </cols>
  <sheetData>
    <row r="1" spans="1:31" ht="24" thickBot="1" x14ac:dyDescent="0.5">
      <c r="A1" s="31" t="s">
        <v>61</v>
      </c>
      <c r="B1" s="31"/>
      <c r="C1" s="31"/>
      <c r="D1" s="31"/>
      <c r="E1" s="31"/>
      <c r="F1" s="31"/>
      <c r="G1" s="31"/>
      <c r="H1" s="31"/>
      <c r="I1" s="31"/>
      <c r="J1" s="31"/>
      <c r="K1" s="31"/>
      <c r="L1" s="31"/>
      <c r="M1" s="31"/>
      <c r="N1" s="31"/>
      <c r="O1" s="31"/>
      <c r="P1" s="31"/>
      <c r="Q1" s="31"/>
      <c r="R1" s="32"/>
      <c r="S1" s="32"/>
      <c r="T1" s="32"/>
      <c r="U1" s="32"/>
      <c r="V1" s="32"/>
      <c r="W1" s="32"/>
      <c r="X1" s="32"/>
      <c r="Y1" s="32"/>
      <c r="Z1" s="32"/>
      <c r="AA1" s="32"/>
      <c r="AB1" s="32"/>
      <c r="AC1" s="32"/>
      <c r="AD1" s="32"/>
      <c r="AE1" s="32"/>
    </row>
    <row r="2" spans="1:31" ht="27.6" customHeight="1" x14ac:dyDescent="0.3">
      <c r="A2" s="35" t="s">
        <v>10</v>
      </c>
      <c r="B2" s="33" t="s">
        <v>29</v>
      </c>
      <c r="C2" s="33" t="s">
        <v>12</v>
      </c>
      <c r="D2" s="33" t="s">
        <v>9</v>
      </c>
      <c r="E2" s="33" t="s">
        <v>30</v>
      </c>
      <c r="F2" s="33" t="s">
        <v>63</v>
      </c>
      <c r="G2" s="33" t="s">
        <v>39</v>
      </c>
      <c r="H2" s="33" t="s">
        <v>33</v>
      </c>
      <c r="I2" s="33"/>
      <c r="J2" s="33"/>
      <c r="K2" s="33"/>
      <c r="L2" s="47"/>
      <c r="M2" s="50" t="s">
        <v>85</v>
      </c>
      <c r="N2" s="51"/>
      <c r="O2" s="51"/>
      <c r="P2" s="51"/>
      <c r="Q2" s="52"/>
      <c r="R2" s="37" t="s">
        <v>34</v>
      </c>
      <c r="S2" s="37"/>
      <c r="T2" s="37"/>
      <c r="U2" s="37"/>
      <c r="V2" s="38"/>
      <c r="W2" s="36" t="s">
        <v>35</v>
      </c>
      <c r="X2" s="37"/>
      <c r="Y2" s="37"/>
      <c r="Z2" s="37"/>
      <c r="AA2" s="38"/>
      <c r="AB2" s="44" t="s">
        <v>36</v>
      </c>
      <c r="AC2" s="45"/>
      <c r="AD2" s="45"/>
      <c r="AE2" s="46"/>
    </row>
    <row r="3" spans="1:31" ht="78" customHeight="1" thickBot="1" x14ac:dyDescent="0.35">
      <c r="A3" s="35"/>
      <c r="B3" s="33"/>
      <c r="C3" s="33"/>
      <c r="D3" s="33"/>
      <c r="E3" s="33"/>
      <c r="F3" s="33"/>
      <c r="G3" s="33"/>
      <c r="H3" s="9" t="s">
        <v>32</v>
      </c>
      <c r="I3" s="9" t="s">
        <v>31</v>
      </c>
      <c r="J3" s="9" t="s">
        <v>66</v>
      </c>
      <c r="K3" s="9" t="s">
        <v>64</v>
      </c>
      <c r="L3" s="48" t="s">
        <v>78</v>
      </c>
      <c r="M3" s="60" t="s">
        <v>32</v>
      </c>
      <c r="N3" s="61" t="s">
        <v>31</v>
      </c>
      <c r="O3" s="61" t="s">
        <v>66</v>
      </c>
      <c r="P3" s="61" t="s">
        <v>64</v>
      </c>
      <c r="Q3" s="62" t="s">
        <v>65</v>
      </c>
      <c r="R3" s="19" t="s">
        <v>32</v>
      </c>
      <c r="S3" s="1" t="s">
        <v>31</v>
      </c>
      <c r="T3" s="6" t="s">
        <v>66</v>
      </c>
      <c r="U3" s="6" t="s">
        <v>64</v>
      </c>
      <c r="V3" s="6" t="s">
        <v>65</v>
      </c>
      <c r="W3" s="1" t="s">
        <v>32</v>
      </c>
      <c r="X3" s="1" t="s">
        <v>31</v>
      </c>
      <c r="Y3" s="6" t="s">
        <v>66</v>
      </c>
      <c r="Z3" s="6" t="s">
        <v>64</v>
      </c>
      <c r="AA3" s="6" t="s">
        <v>65</v>
      </c>
      <c r="AB3" s="7" t="s">
        <v>67</v>
      </c>
      <c r="AC3" s="7" t="s">
        <v>68</v>
      </c>
      <c r="AD3" s="7" t="s">
        <v>100</v>
      </c>
      <c r="AE3" s="6" t="s">
        <v>99</v>
      </c>
    </row>
    <row r="4" spans="1:31" ht="214.8" customHeight="1" x14ac:dyDescent="0.3">
      <c r="A4" s="10">
        <v>1</v>
      </c>
      <c r="B4" s="11" t="s">
        <v>0</v>
      </c>
      <c r="C4" s="11" t="s">
        <v>13</v>
      </c>
      <c r="D4" s="11" t="s">
        <v>26</v>
      </c>
      <c r="E4" s="11" t="s">
        <v>19</v>
      </c>
      <c r="F4" s="11" t="s">
        <v>62</v>
      </c>
      <c r="G4" s="12" t="s">
        <v>37</v>
      </c>
      <c r="H4" s="11">
        <v>30</v>
      </c>
      <c r="I4" s="11">
        <v>361.01</v>
      </c>
      <c r="J4" s="13">
        <f>I4/H4</f>
        <v>12.033666666666667</v>
      </c>
      <c r="K4" s="13">
        <v>3.76</v>
      </c>
      <c r="L4" s="49">
        <f>AVERAGE(J4:K4)</f>
        <v>7.8968333333333334</v>
      </c>
      <c r="M4" s="63">
        <v>1954</v>
      </c>
      <c r="N4" s="64">
        <f>104.8+65.52</f>
        <v>170.32</v>
      </c>
      <c r="O4" s="65">
        <f>N4/M4</f>
        <v>8.7164790174002041E-2</v>
      </c>
      <c r="P4" s="65">
        <f>N4/M4</f>
        <v>8.7164790174002041E-2</v>
      </c>
      <c r="Q4" s="66">
        <f>P4</f>
        <v>8.7164790174002041E-2</v>
      </c>
      <c r="V4" s="8">
        <v>0</v>
      </c>
      <c r="AA4" s="8">
        <v>0</v>
      </c>
      <c r="AB4" s="94">
        <v>3200</v>
      </c>
      <c r="AC4" s="95">
        <f t="shared" ref="AC4:AC8" si="0">I4+N4+S4+X4</f>
        <v>531.32999999999993</v>
      </c>
      <c r="AD4" s="96">
        <f>AC4/AB4</f>
        <v>0.16604062499999997</v>
      </c>
      <c r="AE4" s="97">
        <f>AD4</f>
        <v>0.16604062499999997</v>
      </c>
    </row>
    <row r="5" spans="1:31" ht="214.8" customHeight="1" x14ac:dyDescent="0.3">
      <c r="A5" s="56">
        <v>2</v>
      </c>
      <c r="B5" s="57" t="s">
        <v>1</v>
      </c>
      <c r="C5" s="57" t="s">
        <v>14</v>
      </c>
      <c r="D5" s="57" t="s">
        <v>26</v>
      </c>
      <c r="E5" s="57" t="s">
        <v>21</v>
      </c>
      <c r="F5" s="57" t="s">
        <v>69</v>
      </c>
      <c r="G5" s="57" t="s">
        <v>38</v>
      </c>
      <c r="H5" s="57">
        <v>5</v>
      </c>
      <c r="I5" s="57">
        <v>15</v>
      </c>
      <c r="J5" s="58">
        <f>I5/H5</f>
        <v>3</v>
      </c>
      <c r="K5" s="58">
        <v>3</v>
      </c>
      <c r="L5" s="59">
        <f t="shared" ref="L5:L14" si="1">AVERAGE(J5:K5)</f>
        <v>3</v>
      </c>
      <c r="M5" s="67">
        <v>30</v>
      </c>
      <c r="N5" s="68">
        <f>6+14</f>
        <v>20</v>
      </c>
      <c r="O5" s="69">
        <f>N5/M5</f>
        <v>0.66666666666666663</v>
      </c>
      <c r="P5" s="70">
        <f t="shared" ref="P5:P15" si="2">N5/M5</f>
        <v>0.66666666666666663</v>
      </c>
      <c r="Q5" s="71">
        <f t="shared" ref="Q5:Q15" si="3">P5</f>
        <v>0.66666666666666663</v>
      </c>
      <c r="R5" s="53"/>
      <c r="S5" s="53"/>
      <c r="T5" s="53"/>
      <c r="U5" s="53"/>
      <c r="V5" s="53"/>
      <c r="W5" s="53"/>
      <c r="X5" s="53"/>
      <c r="Y5" s="53"/>
      <c r="Z5" s="53"/>
      <c r="AA5" s="53"/>
      <c r="AB5" s="98">
        <v>100</v>
      </c>
      <c r="AC5" s="99">
        <f>I5+N5+S5+X5</f>
        <v>35</v>
      </c>
      <c r="AD5" s="100">
        <f t="shared" ref="AD5:AD15" si="4">AC5/AB5</f>
        <v>0.35</v>
      </c>
      <c r="AE5" s="97">
        <f>AD5</f>
        <v>0.35</v>
      </c>
    </row>
    <row r="6" spans="1:31" ht="214.8" customHeight="1" x14ac:dyDescent="0.3">
      <c r="A6" s="10">
        <v>3</v>
      </c>
      <c r="B6" s="11" t="s">
        <v>5</v>
      </c>
      <c r="C6" s="11" t="s">
        <v>14</v>
      </c>
      <c r="D6" s="11" t="s">
        <v>26</v>
      </c>
      <c r="E6" s="11" t="s">
        <v>20</v>
      </c>
      <c r="F6" s="11" t="s">
        <v>71</v>
      </c>
      <c r="G6" s="11" t="s">
        <v>40</v>
      </c>
      <c r="H6" s="11">
        <v>2</v>
      </c>
      <c r="I6" s="11">
        <v>1</v>
      </c>
      <c r="J6" s="14">
        <v>0.5</v>
      </c>
      <c r="K6" s="14">
        <v>0.5</v>
      </c>
      <c r="L6" s="49">
        <f t="shared" si="1"/>
        <v>0.5</v>
      </c>
      <c r="M6" s="72">
        <v>2</v>
      </c>
      <c r="N6" s="73">
        <v>0</v>
      </c>
      <c r="O6" s="74">
        <v>0.5</v>
      </c>
      <c r="P6" s="75">
        <f t="shared" si="2"/>
        <v>0</v>
      </c>
      <c r="Q6" s="76">
        <f t="shared" si="3"/>
        <v>0</v>
      </c>
      <c r="AB6" s="101">
        <v>8</v>
      </c>
      <c r="AC6" s="102">
        <f t="shared" si="0"/>
        <v>1</v>
      </c>
      <c r="AD6" s="103">
        <f t="shared" si="4"/>
        <v>0.125</v>
      </c>
      <c r="AE6" s="97">
        <f t="shared" ref="AE6" si="5">AD6</f>
        <v>0.125</v>
      </c>
    </row>
    <row r="7" spans="1:31" ht="214.8" customHeight="1" x14ac:dyDescent="0.3">
      <c r="A7" s="34">
        <v>4</v>
      </c>
      <c r="B7" s="54" t="s">
        <v>2</v>
      </c>
      <c r="C7" s="11" t="s">
        <v>84</v>
      </c>
      <c r="D7" s="11" t="s">
        <v>26</v>
      </c>
      <c r="E7" s="11" t="s">
        <v>42</v>
      </c>
      <c r="F7" s="11" t="s">
        <v>72</v>
      </c>
      <c r="G7" s="11" t="s">
        <v>43</v>
      </c>
      <c r="H7" s="15">
        <v>6525</v>
      </c>
      <c r="I7" s="16">
        <v>6985</v>
      </c>
      <c r="J7" s="13">
        <f>I7/H7</f>
        <v>1.0704980842911878</v>
      </c>
      <c r="K7" s="13">
        <v>1.07</v>
      </c>
      <c r="L7" s="49">
        <f t="shared" si="1"/>
        <v>1.0702490421455939</v>
      </c>
      <c r="M7" s="77">
        <v>13050</v>
      </c>
      <c r="N7" s="78">
        <f>2536+1924</f>
        <v>4460</v>
      </c>
      <c r="O7" s="70">
        <f>N7/M7</f>
        <v>0.34176245210727968</v>
      </c>
      <c r="P7" s="70">
        <f t="shared" si="2"/>
        <v>0.34176245210727968</v>
      </c>
      <c r="Q7" s="79">
        <f>AVERAGE(P7:P8)</f>
        <v>0.17088122605363984</v>
      </c>
      <c r="AB7" s="109">
        <v>52000</v>
      </c>
      <c r="AC7" s="110">
        <f t="shared" si="0"/>
        <v>11445</v>
      </c>
      <c r="AD7" s="100">
        <f t="shared" si="4"/>
        <v>0.22009615384615386</v>
      </c>
      <c r="AE7" s="97">
        <f>AVERAGE(AD7:AD8)</f>
        <v>0.11004807692307693</v>
      </c>
    </row>
    <row r="8" spans="1:31" ht="147" customHeight="1" x14ac:dyDescent="0.3">
      <c r="A8" s="34"/>
      <c r="B8" s="55"/>
      <c r="C8" s="11" t="s">
        <v>15</v>
      </c>
      <c r="D8" s="11" t="s">
        <v>26</v>
      </c>
      <c r="E8" s="11" t="s">
        <v>41</v>
      </c>
      <c r="F8" s="11" t="s">
        <v>73</v>
      </c>
      <c r="G8" s="11" t="s">
        <v>60</v>
      </c>
      <c r="H8" s="11">
        <v>0</v>
      </c>
      <c r="I8" s="11">
        <v>0</v>
      </c>
      <c r="J8" s="11">
        <v>0</v>
      </c>
      <c r="K8" s="11">
        <v>0</v>
      </c>
      <c r="L8" s="49" t="s">
        <v>70</v>
      </c>
      <c r="M8" s="72">
        <v>7</v>
      </c>
      <c r="N8" s="80">
        <v>0</v>
      </c>
      <c r="O8" s="80">
        <v>0</v>
      </c>
      <c r="P8" s="75">
        <f t="shared" si="2"/>
        <v>0</v>
      </c>
      <c r="Q8" s="81"/>
      <c r="AB8" s="101">
        <f>M8</f>
        <v>7</v>
      </c>
      <c r="AC8" s="102">
        <f t="shared" si="0"/>
        <v>0</v>
      </c>
      <c r="AD8" s="103">
        <f t="shared" si="4"/>
        <v>0</v>
      </c>
      <c r="AE8" s="97"/>
    </row>
    <row r="9" spans="1:31" ht="214.8" customHeight="1" x14ac:dyDescent="0.3">
      <c r="A9" s="10">
        <v>5</v>
      </c>
      <c r="B9" s="11" t="s">
        <v>23</v>
      </c>
      <c r="C9" s="11" t="s">
        <v>14</v>
      </c>
      <c r="D9" s="10" t="s">
        <v>27</v>
      </c>
      <c r="E9" s="11" t="s">
        <v>25</v>
      </c>
      <c r="F9" s="11" t="s">
        <v>86</v>
      </c>
      <c r="G9" s="11" t="s">
        <v>44</v>
      </c>
      <c r="H9" s="14">
        <v>1</v>
      </c>
      <c r="I9" s="14">
        <v>1</v>
      </c>
      <c r="J9" s="14">
        <v>1</v>
      </c>
      <c r="K9" s="14">
        <v>1</v>
      </c>
      <c r="L9" s="49">
        <f t="shared" si="1"/>
        <v>1</v>
      </c>
      <c r="M9" s="82">
        <v>1</v>
      </c>
      <c r="N9" s="83">
        <v>0.5</v>
      </c>
      <c r="O9" s="84">
        <v>1</v>
      </c>
      <c r="P9" s="83">
        <f t="shared" si="2"/>
        <v>0.5</v>
      </c>
      <c r="Q9" s="85">
        <f t="shared" si="3"/>
        <v>0.5</v>
      </c>
      <c r="AB9" s="104">
        <v>1</v>
      </c>
      <c r="AC9" s="100">
        <f>(100%+50%)/4</f>
        <v>0.375</v>
      </c>
      <c r="AD9" s="100">
        <f t="shared" si="4"/>
        <v>0.375</v>
      </c>
      <c r="AE9" s="97">
        <f>AD9</f>
        <v>0.375</v>
      </c>
    </row>
    <row r="10" spans="1:31" ht="214.8" customHeight="1" x14ac:dyDescent="0.3">
      <c r="A10" s="10">
        <v>6</v>
      </c>
      <c r="B10" s="11" t="s">
        <v>7</v>
      </c>
      <c r="C10" s="11" t="s">
        <v>14</v>
      </c>
      <c r="D10" s="11" t="s">
        <v>26</v>
      </c>
      <c r="E10" s="11" t="s">
        <v>22</v>
      </c>
      <c r="F10" s="11" t="s">
        <v>74</v>
      </c>
      <c r="G10" s="11" t="s">
        <v>44</v>
      </c>
      <c r="H10" s="14">
        <v>1</v>
      </c>
      <c r="I10" s="14">
        <v>1.03</v>
      </c>
      <c r="J10" s="14">
        <v>1</v>
      </c>
      <c r="K10" s="14">
        <v>1.03</v>
      </c>
      <c r="L10" s="49">
        <f t="shared" si="1"/>
        <v>1.0150000000000001</v>
      </c>
      <c r="M10" s="86">
        <v>1</v>
      </c>
      <c r="N10" s="87">
        <v>0.48</v>
      </c>
      <c r="O10" s="88">
        <v>1</v>
      </c>
      <c r="P10" s="87">
        <f t="shared" si="2"/>
        <v>0.48</v>
      </c>
      <c r="Q10" s="89">
        <f t="shared" si="3"/>
        <v>0.48</v>
      </c>
      <c r="AB10" s="105">
        <v>1</v>
      </c>
      <c r="AC10" s="105">
        <f>(100%+N10%)/4</f>
        <v>0.25119999999999998</v>
      </c>
      <c r="AD10" s="103">
        <f t="shared" si="4"/>
        <v>0.25119999999999998</v>
      </c>
      <c r="AE10" s="97">
        <f>AD10</f>
        <v>0.25119999999999998</v>
      </c>
    </row>
    <row r="11" spans="1:31" ht="214.8" customHeight="1" x14ac:dyDescent="0.3">
      <c r="A11" s="10">
        <v>7</v>
      </c>
      <c r="B11" s="11" t="s">
        <v>6</v>
      </c>
      <c r="C11" s="11" t="s">
        <v>14</v>
      </c>
      <c r="D11" s="10" t="s">
        <v>27</v>
      </c>
      <c r="E11" s="11" t="s">
        <v>28</v>
      </c>
      <c r="F11" s="11" t="s">
        <v>75</v>
      </c>
      <c r="G11" s="11" t="s">
        <v>44</v>
      </c>
      <c r="H11" s="13">
        <v>1</v>
      </c>
      <c r="I11" s="13">
        <v>1</v>
      </c>
      <c r="J11" s="13">
        <v>1</v>
      </c>
      <c r="K11" s="13">
        <v>1</v>
      </c>
      <c r="L11" s="49">
        <f t="shared" si="1"/>
        <v>1</v>
      </c>
      <c r="M11" s="82">
        <v>1</v>
      </c>
      <c r="N11" s="83">
        <v>0.5</v>
      </c>
      <c r="O11" s="83">
        <v>1</v>
      </c>
      <c r="P11" s="83">
        <f t="shared" si="2"/>
        <v>0.5</v>
      </c>
      <c r="Q11" s="85">
        <f t="shared" si="3"/>
        <v>0.5</v>
      </c>
      <c r="AB11" s="104">
        <v>1</v>
      </c>
      <c r="AC11" s="100">
        <f>(100%+50%)/4</f>
        <v>0.375</v>
      </c>
      <c r="AD11" s="100">
        <f t="shared" si="4"/>
        <v>0.375</v>
      </c>
      <c r="AE11" s="97">
        <f>AD11</f>
        <v>0.375</v>
      </c>
    </row>
    <row r="12" spans="1:31" ht="214.8" customHeight="1" x14ac:dyDescent="0.3">
      <c r="A12" s="10">
        <v>8</v>
      </c>
      <c r="B12" s="11" t="s">
        <v>3</v>
      </c>
      <c r="C12" s="11" t="s">
        <v>17</v>
      </c>
      <c r="D12" s="11" t="s">
        <v>26</v>
      </c>
      <c r="E12" s="11" t="s">
        <v>24</v>
      </c>
      <c r="F12" s="11" t="s">
        <v>76</v>
      </c>
      <c r="G12" s="11" t="s">
        <v>44</v>
      </c>
      <c r="H12" s="14">
        <v>1</v>
      </c>
      <c r="I12" s="13">
        <v>1</v>
      </c>
      <c r="J12" s="14">
        <v>1</v>
      </c>
      <c r="K12" s="14">
        <v>1</v>
      </c>
      <c r="L12" s="49">
        <f t="shared" si="1"/>
        <v>1</v>
      </c>
      <c r="M12" s="86">
        <v>1</v>
      </c>
      <c r="N12" s="87">
        <v>0.5</v>
      </c>
      <c r="O12" s="88">
        <v>1</v>
      </c>
      <c r="P12" s="87">
        <f t="shared" si="2"/>
        <v>0.5</v>
      </c>
      <c r="Q12" s="89">
        <f t="shared" si="3"/>
        <v>0.5</v>
      </c>
      <c r="AB12" s="105">
        <v>1</v>
      </c>
      <c r="AC12" s="105">
        <f>(100%+50%)/4</f>
        <v>0.375</v>
      </c>
      <c r="AD12" s="103">
        <f t="shared" si="4"/>
        <v>0.375</v>
      </c>
      <c r="AE12" s="97">
        <f>AD12</f>
        <v>0.375</v>
      </c>
    </row>
    <row r="13" spans="1:31" ht="214.8" customHeight="1" x14ac:dyDescent="0.3">
      <c r="A13" s="10">
        <v>9</v>
      </c>
      <c r="B13" s="11" t="s">
        <v>8</v>
      </c>
      <c r="C13" s="11" t="s">
        <v>18</v>
      </c>
      <c r="D13" s="11" t="s">
        <v>26</v>
      </c>
      <c r="E13" s="11" t="s">
        <v>22</v>
      </c>
      <c r="F13" s="11" t="s">
        <v>77</v>
      </c>
      <c r="G13" s="11" t="s">
        <v>44</v>
      </c>
      <c r="H13" s="14">
        <v>1</v>
      </c>
      <c r="I13" s="14">
        <v>0.98</v>
      </c>
      <c r="J13" s="14">
        <v>0.98</v>
      </c>
      <c r="K13" s="14">
        <v>0.98</v>
      </c>
      <c r="L13" s="49">
        <f t="shared" si="1"/>
        <v>0.98</v>
      </c>
      <c r="M13" s="82">
        <v>1</v>
      </c>
      <c r="N13" s="83">
        <v>0.45</v>
      </c>
      <c r="O13" s="84">
        <v>0.45</v>
      </c>
      <c r="P13" s="83">
        <f t="shared" si="2"/>
        <v>0.45</v>
      </c>
      <c r="Q13" s="85">
        <f t="shared" si="3"/>
        <v>0.45</v>
      </c>
      <c r="AB13" s="106">
        <v>1</v>
      </c>
      <c r="AC13" s="100">
        <f>(100%+50%)/4</f>
        <v>0.375</v>
      </c>
      <c r="AD13" s="100">
        <f t="shared" si="4"/>
        <v>0.375</v>
      </c>
      <c r="AE13" s="97">
        <f>AD13</f>
        <v>0.375</v>
      </c>
    </row>
    <row r="14" spans="1:31" ht="214.8" customHeight="1" x14ac:dyDescent="0.3">
      <c r="A14" s="10">
        <v>10</v>
      </c>
      <c r="B14" s="11" t="s">
        <v>4</v>
      </c>
      <c r="C14" s="11" t="s">
        <v>16</v>
      </c>
      <c r="D14" s="11" t="s">
        <v>11</v>
      </c>
      <c r="E14" s="11" t="s">
        <v>22</v>
      </c>
      <c r="F14" s="11" t="s">
        <v>98</v>
      </c>
      <c r="G14" s="11" t="s">
        <v>44</v>
      </c>
      <c r="H14" s="14">
        <v>1</v>
      </c>
      <c r="I14" s="14">
        <v>1</v>
      </c>
      <c r="J14" s="14">
        <v>1</v>
      </c>
      <c r="K14" s="14">
        <v>1</v>
      </c>
      <c r="L14" s="49">
        <f t="shared" si="1"/>
        <v>1</v>
      </c>
      <c r="M14" s="86">
        <v>1</v>
      </c>
      <c r="N14" s="87">
        <v>0.75</v>
      </c>
      <c r="O14" s="88">
        <v>1</v>
      </c>
      <c r="P14" s="87">
        <f t="shared" si="2"/>
        <v>0.75</v>
      </c>
      <c r="Q14" s="89">
        <f t="shared" si="3"/>
        <v>0.75</v>
      </c>
      <c r="AB14" s="105">
        <v>1</v>
      </c>
      <c r="AC14" s="105">
        <f>(100%+N14)/4</f>
        <v>0.4375</v>
      </c>
      <c r="AD14" s="103">
        <f t="shared" si="4"/>
        <v>0.4375</v>
      </c>
      <c r="AE14" s="97">
        <f>AD14</f>
        <v>0.4375</v>
      </c>
    </row>
    <row r="15" spans="1:31" ht="146.4" customHeight="1" thickBot="1" x14ac:dyDescent="0.35">
      <c r="A15" s="10">
        <v>11</v>
      </c>
      <c r="B15" s="17" t="s">
        <v>79</v>
      </c>
      <c r="C15" s="17" t="s">
        <v>81</v>
      </c>
      <c r="D15" s="17" t="s">
        <v>27</v>
      </c>
      <c r="E15" s="17" t="s">
        <v>80</v>
      </c>
      <c r="F15" s="11" t="s">
        <v>82</v>
      </c>
      <c r="G15" s="11" t="s">
        <v>44</v>
      </c>
      <c r="H15" s="14">
        <v>1</v>
      </c>
      <c r="I15" s="14">
        <v>1</v>
      </c>
      <c r="J15" s="14">
        <v>1</v>
      </c>
      <c r="K15" s="14">
        <v>1</v>
      </c>
      <c r="L15" s="49">
        <f t="shared" ref="L15" si="6">AVERAGE(J15:K15)</f>
        <v>1</v>
      </c>
      <c r="M15" s="90">
        <v>1</v>
      </c>
      <c r="N15" s="91">
        <v>0.5</v>
      </c>
      <c r="O15" s="92">
        <v>1</v>
      </c>
      <c r="P15" s="91">
        <f t="shared" si="2"/>
        <v>0.5</v>
      </c>
      <c r="Q15" s="93">
        <f t="shared" si="3"/>
        <v>0.5</v>
      </c>
      <c r="R15" s="30"/>
      <c r="S15" s="30"/>
      <c r="T15" s="30"/>
      <c r="U15" s="30"/>
      <c r="V15" s="30"/>
      <c r="W15" s="30"/>
      <c r="X15" s="30"/>
      <c r="Y15" s="30"/>
      <c r="Z15" s="30"/>
      <c r="AA15" s="30"/>
      <c r="AB15" s="107">
        <v>1</v>
      </c>
      <c r="AC15" s="100">
        <f>(100%+50%)/4</f>
        <v>0.375</v>
      </c>
      <c r="AD15" s="108">
        <f t="shared" si="4"/>
        <v>0.375</v>
      </c>
      <c r="AE15" s="97">
        <f>AD15</f>
        <v>0.375</v>
      </c>
    </row>
    <row r="16" spans="1:31" ht="37.799999999999997" customHeight="1" x14ac:dyDescent="0.3"/>
    <row r="17" ht="37.799999999999997" customHeight="1" x14ac:dyDescent="0.3"/>
    <row r="18" ht="37.799999999999997" customHeight="1" x14ac:dyDescent="0.3"/>
    <row r="19" ht="37.799999999999997" customHeight="1" x14ac:dyDescent="0.3"/>
  </sheetData>
  <autoFilter ref="B2:D14" xr:uid="{EAC72A20-24F9-46E9-B338-83A0CCF558B0}"/>
  <mergeCells count="15">
    <mergeCell ref="AB2:AE2"/>
    <mergeCell ref="B7:B8"/>
    <mergeCell ref="A1:AE1"/>
    <mergeCell ref="G2:G3"/>
    <mergeCell ref="A7:A8"/>
    <mergeCell ref="E2:E3"/>
    <mergeCell ref="D2:D3"/>
    <mergeCell ref="C2:C3"/>
    <mergeCell ref="B2:B3"/>
    <mergeCell ref="A2:A3"/>
    <mergeCell ref="F2:F3"/>
    <mergeCell ref="R2:V2"/>
    <mergeCell ref="W2:AA2"/>
    <mergeCell ref="M2:Q2"/>
    <mergeCell ref="H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BB65-E319-4BCD-92BC-D09D45CE0240}">
  <dimension ref="A1:E10"/>
  <sheetViews>
    <sheetView zoomScale="70" zoomScaleNormal="70" workbookViewId="0">
      <selection activeCell="H4" sqref="H4"/>
    </sheetView>
  </sheetViews>
  <sheetFormatPr baseColWidth="10" defaultRowHeight="14.4" x14ac:dyDescent="0.3"/>
  <cols>
    <col min="2" max="2" width="61.88671875" customWidth="1"/>
    <col min="3" max="3" width="21.88671875" customWidth="1"/>
    <col min="4" max="4" width="20" customWidth="1"/>
    <col min="5" max="5" width="30" customWidth="1"/>
  </cols>
  <sheetData>
    <row r="1" spans="1:5" ht="30" customHeight="1" x14ac:dyDescent="0.45">
      <c r="A1" s="39" t="s">
        <v>87</v>
      </c>
      <c r="B1" s="39"/>
    </row>
    <row r="2" spans="1:5" x14ac:dyDescent="0.3">
      <c r="C2" t="s">
        <v>92</v>
      </c>
      <c r="D2" t="s">
        <v>91</v>
      </c>
      <c r="E2" t="s">
        <v>94</v>
      </c>
    </row>
    <row r="3" spans="1:5" ht="50.4" customHeight="1" x14ac:dyDescent="0.3">
      <c r="B3" s="20" t="s">
        <v>88</v>
      </c>
      <c r="C3">
        <v>8</v>
      </c>
      <c r="D3">
        <v>8</v>
      </c>
      <c r="E3" s="18">
        <f>C3/D3</f>
        <v>1</v>
      </c>
    </row>
    <row r="4" spans="1:5" ht="78.599999999999994" customHeight="1" x14ac:dyDescent="0.3">
      <c r="B4" s="20" t="s">
        <v>89</v>
      </c>
      <c r="C4" s="22">
        <v>7.4999999999999997E-2</v>
      </c>
      <c r="D4" s="22">
        <v>7.4999999999999997E-2</v>
      </c>
      <c r="E4" s="18">
        <f t="shared" ref="E4:E5" si="0">C4/D4</f>
        <v>1</v>
      </c>
    </row>
    <row r="5" spans="1:5" ht="86.4" customHeight="1" x14ac:dyDescent="0.3">
      <c r="B5" s="21" t="s">
        <v>90</v>
      </c>
      <c r="C5" s="8">
        <v>1</v>
      </c>
      <c r="D5" s="8">
        <v>1</v>
      </c>
      <c r="E5" s="18">
        <f t="shared" si="0"/>
        <v>1</v>
      </c>
    </row>
    <row r="6" spans="1:5" x14ac:dyDescent="0.3">
      <c r="E6" s="23"/>
    </row>
    <row r="7" spans="1:5" x14ac:dyDescent="0.3">
      <c r="E7" t="s">
        <v>93</v>
      </c>
    </row>
    <row r="9" spans="1:5" x14ac:dyDescent="0.3">
      <c r="C9" s="18"/>
      <c r="D9">
        <f>100/12</f>
        <v>8.3333333333333339</v>
      </c>
      <c r="E9" s="18"/>
    </row>
    <row r="10" spans="1:5" x14ac:dyDescent="0.3">
      <c r="E10" s="18"/>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EB93-3A06-4CF6-AF14-BEE3E8A88B9E}">
  <dimension ref="A3:F11"/>
  <sheetViews>
    <sheetView workbookViewId="0">
      <selection activeCell="I4" sqref="I4"/>
    </sheetView>
  </sheetViews>
  <sheetFormatPr baseColWidth="10" defaultRowHeight="14.4" x14ac:dyDescent="0.3"/>
  <cols>
    <col min="2" max="2" width="30.88671875" customWidth="1"/>
  </cols>
  <sheetData>
    <row r="3" spans="1:6" x14ac:dyDescent="0.3">
      <c r="C3" s="41" t="s">
        <v>95</v>
      </c>
      <c r="D3" s="41"/>
      <c r="E3" s="42">
        <v>45838</v>
      </c>
      <c r="F3" s="42"/>
    </row>
    <row r="4" spans="1:6" x14ac:dyDescent="0.3">
      <c r="A4" s="40" t="s">
        <v>83</v>
      </c>
      <c r="B4" s="40"/>
      <c r="C4" s="18">
        <f>5/4</f>
        <v>1.25</v>
      </c>
      <c r="D4" s="18">
        <f>C4*0.4</f>
        <v>0.5</v>
      </c>
      <c r="E4" s="8">
        <f>35%/25%</f>
        <v>1.4</v>
      </c>
      <c r="F4" s="18">
        <f>E4*0.4</f>
        <v>0.55999999999999994</v>
      </c>
    </row>
    <row r="5" spans="1:6" x14ac:dyDescent="0.3">
      <c r="A5" s="40"/>
      <c r="B5" s="40"/>
      <c r="C5" s="18">
        <f>59/60</f>
        <v>0.98333333333333328</v>
      </c>
      <c r="D5" s="18">
        <f>C5*0.4</f>
        <v>0.39333333333333331</v>
      </c>
      <c r="E5" s="18">
        <f>61/118</f>
        <v>0.51694915254237284</v>
      </c>
      <c r="F5" s="18">
        <f>E5*0.4</f>
        <v>0.20677966101694914</v>
      </c>
    </row>
    <row r="6" spans="1:6" ht="100.2" customHeight="1" x14ac:dyDescent="0.3">
      <c r="A6" s="40"/>
      <c r="B6" s="40"/>
      <c r="C6" s="18">
        <f>10/10</f>
        <v>1</v>
      </c>
      <c r="D6" s="18">
        <f>C6*0.2</f>
        <v>0.2</v>
      </c>
      <c r="E6" s="8">
        <v>0.3</v>
      </c>
      <c r="F6" s="18">
        <f>E6*0.2</f>
        <v>0.06</v>
      </c>
    </row>
    <row r="7" spans="1:6" x14ac:dyDescent="0.3">
      <c r="D7" s="8">
        <f>SUM(D4:D6)</f>
        <v>1.0933333333333333</v>
      </c>
      <c r="F7" s="8">
        <f>SUM(F4:F6)</f>
        <v>0.82677966101694911</v>
      </c>
    </row>
    <row r="9" spans="1:6" x14ac:dyDescent="0.3">
      <c r="D9" s="18">
        <f>D7*0.25</f>
        <v>0.27333333333333332</v>
      </c>
      <c r="F9" s="8">
        <f>F7*25%</f>
        <v>0.20669491525423728</v>
      </c>
    </row>
    <row r="11" spans="1:6" x14ac:dyDescent="0.3">
      <c r="D11" t="s">
        <v>96</v>
      </c>
      <c r="E11" s="8">
        <v>0.48</v>
      </c>
    </row>
  </sheetData>
  <mergeCells count="3">
    <mergeCell ref="A4:B6"/>
    <mergeCell ref="C3:D3"/>
    <mergeCell ref="E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6A95-DA83-479D-BD2A-C73DF761AB2C}">
  <dimension ref="A1:F14"/>
  <sheetViews>
    <sheetView workbookViewId="0">
      <selection activeCell="F21" sqref="F21"/>
    </sheetView>
  </sheetViews>
  <sheetFormatPr baseColWidth="10" defaultRowHeight="14.4" x14ac:dyDescent="0.3"/>
  <cols>
    <col min="1" max="1" width="24.33203125" customWidth="1"/>
    <col min="2" max="2" width="63.109375" customWidth="1"/>
    <col min="3" max="3" width="22.5546875" hidden="1" customWidth="1"/>
    <col min="4" max="4" width="41.109375" hidden="1" customWidth="1"/>
    <col min="5" max="5" width="18.88671875" customWidth="1"/>
  </cols>
  <sheetData>
    <row r="1" spans="1:6" x14ac:dyDescent="0.3">
      <c r="A1" s="4" t="s">
        <v>45</v>
      </c>
      <c r="B1" s="2" t="s">
        <v>58</v>
      </c>
      <c r="D1" s="24">
        <v>45747</v>
      </c>
      <c r="E1" s="24">
        <v>45838</v>
      </c>
    </row>
    <row r="2" spans="1:6" ht="54" customHeight="1" x14ac:dyDescent="0.35">
      <c r="A2" s="43"/>
      <c r="B2" t="s">
        <v>46</v>
      </c>
      <c r="C2" s="5">
        <v>0.8</v>
      </c>
      <c r="D2" s="8">
        <v>0.36</v>
      </c>
      <c r="E2" s="25">
        <v>0</v>
      </c>
    </row>
    <row r="3" spans="1:6" ht="36" customHeight="1" x14ac:dyDescent="0.35">
      <c r="A3" s="43"/>
      <c r="B3" t="s">
        <v>47</v>
      </c>
      <c r="C3" s="5">
        <v>1</v>
      </c>
      <c r="D3" s="8">
        <v>0.25</v>
      </c>
      <c r="E3" s="8">
        <v>0.5</v>
      </c>
    </row>
    <row r="4" spans="1:6" ht="36" customHeight="1" x14ac:dyDescent="0.35">
      <c r="A4" s="43"/>
      <c r="B4" t="s">
        <v>48</v>
      </c>
      <c r="C4" s="5">
        <v>1</v>
      </c>
      <c r="D4" s="8">
        <v>0.25</v>
      </c>
      <c r="E4" s="8">
        <v>0.54</v>
      </c>
    </row>
    <row r="5" spans="1:6" ht="36" customHeight="1" x14ac:dyDescent="0.35">
      <c r="A5" s="43"/>
      <c r="B5" t="s">
        <v>49</v>
      </c>
      <c r="C5" s="5">
        <v>1</v>
      </c>
      <c r="D5" s="8">
        <v>0.25</v>
      </c>
      <c r="E5" s="8">
        <v>0.5</v>
      </c>
    </row>
    <row r="6" spans="1:6" ht="36" customHeight="1" x14ac:dyDescent="0.35">
      <c r="A6" s="43"/>
      <c r="B6" t="s">
        <v>50</v>
      </c>
      <c r="C6" s="5">
        <v>1</v>
      </c>
      <c r="D6" s="8">
        <v>0.25</v>
      </c>
      <c r="E6" s="26">
        <v>0.5</v>
      </c>
      <c r="F6" t="s">
        <v>97</v>
      </c>
    </row>
    <row r="7" spans="1:6" ht="36" customHeight="1" x14ac:dyDescent="0.35">
      <c r="A7" s="43"/>
      <c r="B7" t="s">
        <v>51</v>
      </c>
      <c r="C7" s="5">
        <v>1</v>
      </c>
      <c r="D7" s="8">
        <v>0.27</v>
      </c>
      <c r="E7" s="8">
        <v>0.4</v>
      </c>
    </row>
    <row r="8" spans="1:6" ht="36" customHeight="1" x14ac:dyDescent="0.35">
      <c r="A8" s="43"/>
      <c r="B8" t="s">
        <v>52</v>
      </c>
      <c r="C8" s="5">
        <v>1</v>
      </c>
      <c r="D8" s="8">
        <v>0.25</v>
      </c>
      <c r="E8" s="8">
        <v>0.41</v>
      </c>
    </row>
    <row r="9" spans="1:6" ht="18" x14ac:dyDescent="0.35">
      <c r="A9" s="43"/>
      <c r="B9" t="s">
        <v>53</v>
      </c>
      <c r="C9" s="5">
        <v>1</v>
      </c>
      <c r="D9" s="8">
        <v>0.17</v>
      </c>
      <c r="E9" s="26">
        <v>0.5</v>
      </c>
      <c r="F9" t="s">
        <v>97</v>
      </c>
    </row>
    <row r="10" spans="1:6" ht="18" x14ac:dyDescent="0.35">
      <c r="A10" s="43"/>
      <c r="B10" t="s">
        <v>54</v>
      </c>
      <c r="C10" s="5">
        <v>1</v>
      </c>
      <c r="D10" s="8">
        <v>0.25</v>
      </c>
      <c r="E10" s="8">
        <v>0.5</v>
      </c>
    </row>
    <row r="11" spans="1:6" ht="36" customHeight="1" x14ac:dyDescent="0.35">
      <c r="A11" s="43"/>
      <c r="B11" t="s">
        <v>55</v>
      </c>
      <c r="C11" s="5">
        <v>1</v>
      </c>
      <c r="D11" s="8">
        <v>0.12</v>
      </c>
      <c r="E11" s="8">
        <v>0.2</v>
      </c>
    </row>
    <row r="12" spans="1:6" ht="36" customHeight="1" x14ac:dyDescent="0.35">
      <c r="A12" s="43"/>
      <c r="B12" t="s">
        <v>56</v>
      </c>
      <c r="C12" s="5">
        <v>1</v>
      </c>
      <c r="D12" s="8">
        <v>0.25</v>
      </c>
      <c r="E12" s="8">
        <v>0.5</v>
      </c>
    </row>
    <row r="13" spans="1:6" ht="54" customHeight="1" x14ac:dyDescent="0.35">
      <c r="A13" s="43"/>
      <c r="B13" t="s">
        <v>57</v>
      </c>
      <c r="C13" s="5">
        <v>1</v>
      </c>
      <c r="D13" s="8">
        <v>0.25</v>
      </c>
      <c r="E13" s="8">
        <v>0.44</v>
      </c>
    </row>
    <row r="14" spans="1:6" x14ac:dyDescent="0.3">
      <c r="B14" t="s">
        <v>59</v>
      </c>
      <c r="C14" s="3">
        <f>AVERAGE(C2:C13)</f>
        <v>0.98333333333333339</v>
      </c>
      <c r="D14" s="3">
        <f>AVERAGE(D2:D13)</f>
        <v>0.24333333333333332</v>
      </c>
      <c r="E14" s="3">
        <f>AVERAGE(E2:E13)</f>
        <v>0.41583333333333333</v>
      </c>
    </row>
  </sheetData>
  <mergeCells count="1">
    <mergeCell ref="A2:A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D12B-B85A-4265-AED7-8D5647B2CCDA}">
  <dimension ref="F1:F6"/>
  <sheetViews>
    <sheetView workbookViewId="0">
      <selection activeCell="F2" sqref="F2:F6"/>
    </sheetView>
  </sheetViews>
  <sheetFormatPr baseColWidth="10" defaultRowHeight="14.4" x14ac:dyDescent="0.3"/>
  <sheetData>
    <row r="1" spans="6:6" ht="15" thickBot="1" x14ac:dyDescent="0.35"/>
    <row r="2" spans="6:6" ht="23.4" thickBot="1" x14ac:dyDescent="0.35">
      <c r="F2" s="27">
        <v>0.18</v>
      </c>
    </row>
    <row r="3" spans="6:6" ht="23.4" thickBot="1" x14ac:dyDescent="0.35">
      <c r="F3" s="28">
        <v>0.3</v>
      </c>
    </row>
    <row r="4" spans="6:6" ht="23.4" thickBot="1" x14ac:dyDescent="0.35">
      <c r="F4" s="28">
        <v>0.34</v>
      </c>
    </row>
    <row r="5" spans="6:6" ht="23.4" thickBot="1" x14ac:dyDescent="0.35">
      <c r="F5" s="28">
        <v>0.18</v>
      </c>
    </row>
    <row r="6" spans="6:6" ht="23.4" thickBot="1" x14ac:dyDescent="0.35">
      <c r="F6" s="29">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PEI 2024-2025</vt:lpstr>
      <vt:lpstr>Medicion objetivo 5</vt:lpstr>
      <vt:lpstr>medicion obj 6</vt:lpstr>
      <vt:lpstr>Medicion obj 9</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linares</dc:creator>
  <cp:lastModifiedBy>andrea linares</cp:lastModifiedBy>
  <dcterms:created xsi:type="dcterms:W3CDTF">2024-12-16T19:22:51Z</dcterms:created>
  <dcterms:modified xsi:type="dcterms:W3CDTF">2025-08-11T16:19:13Z</dcterms:modified>
</cp:coreProperties>
</file>