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bajo en casa\MIPG\6.Plataforma Estrategica\2025\Seguimiento\Primer tirmestre 2025\PEI\"/>
    </mc:Choice>
  </mc:AlternateContent>
  <xr:revisionPtr revIDLastSave="0" documentId="13_ncr:1_{AE760025-B753-49AB-93A7-428479E53A49}" xr6:coauthVersionLast="47" xr6:coauthVersionMax="47" xr10:uidLastSave="{00000000-0000-0000-0000-000000000000}"/>
  <bookViews>
    <workbookView xWindow="-108" yWindow="-108" windowWidth="23256" windowHeight="12456" xr2:uid="{1E7E9CC0-5A44-4DC8-8552-6A4264B189BC}"/>
  </bookViews>
  <sheets>
    <sheet name="PEI 2024-2025" sheetId="1" r:id="rId1"/>
    <sheet name="Medicion obj 9" sheetId="2" state="hidden" r:id="rId2"/>
    <sheet name="medicion obj 6" sheetId="3" state="hidden" r:id="rId3"/>
  </sheets>
  <definedNames>
    <definedName name="_xlnm._FilterDatabase" localSheetId="0" hidden="1">'PEI 2024-2025'!$B$2:$D$14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5" i="1" l="1"/>
  <c r="Q5" i="1"/>
  <c r="Q6" i="1"/>
  <c r="Q7" i="1"/>
  <c r="Q8" i="1"/>
  <c r="Q9" i="1"/>
  <c r="Q10" i="1"/>
  <c r="Q11" i="1"/>
  <c r="Q12" i="1"/>
  <c r="Q13" i="1"/>
  <c r="Q14" i="1"/>
  <c r="Q15" i="1"/>
  <c r="Q4" i="1"/>
  <c r="P5" i="1"/>
  <c r="P6" i="1"/>
  <c r="P7" i="1"/>
  <c r="P8" i="1"/>
  <c r="P9" i="1"/>
  <c r="P10" i="1"/>
  <c r="P11" i="1"/>
  <c r="P12" i="1"/>
  <c r="P13" i="1"/>
  <c r="P14" i="1"/>
  <c r="P15" i="1"/>
  <c r="P4" i="1"/>
  <c r="O7" i="1"/>
  <c r="O5" i="1"/>
  <c r="O4" i="1"/>
  <c r="AD15" i="1"/>
  <c r="D7" i="3"/>
  <c r="D6" i="3"/>
  <c r="C5" i="3"/>
  <c r="D5" i="3" s="1"/>
  <c r="D4" i="3"/>
  <c r="N9" i="1"/>
  <c r="D14" i="2"/>
  <c r="L15" i="1" l="1"/>
  <c r="J7" i="1"/>
  <c r="L7" i="1" s="1"/>
  <c r="L5" i="1"/>
  <c r="L6" i="1"/>
  <c r="L9" i="1"/>
  <c r="L10" i="1"/>
  <c r="L11" i="1"/>
  <c r="L12" i="1"/>
  <c r="L13" i="1"/>
  <c r="L14" i="1"/>
  <c r="J5" i="1"/>
  <c r="AD4" i="1" l="1"/>
  <c r="L4" i="1"/>
  <c r="AC4" i="1"/>
  <c r="J4" i="1" l="1"/>
  <c r="C14" i="2" l="1"/>
  <c r="AD10" i="1"/>
  <c r="AC8" i="1"/>
  <c r="AD8" i="1" s="1"/>
  <c r="AD5" i="1"/>
  <c r="AE5" i="1" s="1"/>
  <c r="AC6" i="1"/>
  <c r="AD6" i="1" s="1"/>
  <c r="AE6" i="1" s="1"/>
  <c r="AC7" i="1"/>
  <c r="AD7" i="1" s="1"/>
  <c r="AD9" i="1"/>
  <c r="AC11" i="1"/>
  <c r="AD11" i="1" s="1"/>
  <c r="AD12" i="1"/>
  <c r="AD13" i="1"/>
  <c r="AD14" i="1"/>
  <c r="AE4" i="1"/>
  <c r="AE7" i="1" l="1"/>
</calcChain>
</file>

<file path=xl/sharedStrings.xml><?xml version="1.0" encoding="utf-8"?>
<sst xmlns="http://schemas.openxmlformats.org/spreadsheetml/2006/main" count="127" uniqueCount="91">
  <si>
    <t>Generar conocimiento del Riesgo y los efectos del cambio climático mediante el análisis de información general y detallada para definir acciones de reducción de riesgo, adaptación al cambio climático y manejo de desastres en la ciudad.</t>
  </si>
  <si>
    <t xml:space="preserve">Salvaguardar la vida de las familias ubicadas en zonas de alto riesgo no mitigable en Bogotá, que fueron recomendadas mediante documentos técnicos y/o sentencias judiciales al programa de reasentamiento.
</t>
  </si>
  <si>
    <t>Fortalecer la gobernanza del riesgo y la adaptación al cambio climático a través de acciones comunitarias.</t>
  </si>
  <si>
    <t>Optimizar las capacidades logísticas, técnicas, institucionales y de gestión para el adecuado manejo de las emergencias o desastres asociadas a fenómenos amenazantes de diversos orígenes que se presenten en Bogotá D.C.</t>
  </si>
  <si>
    <t> Implementar la estrategia del servicio a la ciudadanía y a los grupos de interés del IDIGER, brindando soluciones integrales para el acceso a la información y mejora en la prestación de los servicios, procurando calidad, calidez y oportunidad en armonía con los principios de transparencia, prevención y lucha contra la corrupción</t>
  </si>
  <si>
    <t xml:space="preserve">Incrementar las acciones de reducción del riesgo y adaptación al cambio climático en las Unidades de Planeamiento
Local UPL, que cuenten con análisis de riesgo en el Distrito Capital.
</t>
  </si>
  <si>
    <t xml:space="preserve">Coordinar y ejecutar acciones que propendan por la reducción del riesgo y adaptación al cambio climático a través de la gestión y promoción de los Sistemas Urbanos de Drenaje Sostenible SUDS como Solución Basada en Naturaleza   </t>
  </si>
  <si>
    <t>Fortalecer las capacidades institucionales, sectoriales y comunitarias para la gestión del riesgo y la adaptación al
cambio climático en el nivel local.</t>
  </si>
  <si>
    <t>Fortalecer la implementación de las políticas del modelo integrado de planeación y gestión y los sistemas de gestión
complementarios que soportan el cumplimiento de la misionalidad del IDIGER para el goce efectivo de los derechos
de la ciudadanía.</t>
  </si>
  <si>
    <t>Instrumento de Planificación 
Asociado al objetivo</t>
  </si>
  <si>
    <t>N°</t>
  </si>
  <si>
    <t>Política Pública Distrital de Servicio a la Ciudadanía</t>
  </si>
  <si>
    <t>Proceso asociado</t>
  </si>
  <si>
    <t>Conocimiento del Riesgo y Efectos del Cambio Climático</t>
  </si>
  <si>
    <t>Reducción del Riesgo y Adaptación al Cambio Climático</t>
  </si>
  <si>
    <t>Reducción del Riesgo y Adaptación al Cambio Climático
Direccionamiento Estratégico</t>
  </si>
  <si>
    <t>Atención al Ciudadano</t>
  </si>
  <si>
    <t>Manejo de Emergencias y Desastres</t>
  </si>
  <si>
    <t>Direccionamiento Estratégico
Tecnologías de la Información y las Comunicaciones
Gestión del Talento Humano
Conocimiento e Innovación
Gestión Contractual
Gestión Jurídica
Gestión Financiera
Gestión Documental
Gestión Administrativa
Atención al Ciudadano
Control Disciplinario Interno
Evaluación independiente
Comunicaciones e Información Pública</t>
  </si>
  <si>
    <t>303-Realizar el análisis detallado de amenaza o riesgo en 3.200 hectáreas de acuerdo con los 8 escenarios de riesgo caracterizados en el 2016 para Bogotá</t>
  </si>
  <si>
    <t>302-Intervenir 8 Unidades de Planeamiento Local (UPL) con acciones de reducción del riesgo y adaptación al cambio climático.</t>
  </si>
  <si>
    <t>304-Reasentar 100 familias ubicadas en zonas de alto riesgo no mitigable a través de adquisición predial.</t>
  </si>
  <si>
    <t>379-Realizar el 100% de las acciones para el mejoramiento de la capacidad de gestión pública del sector ambiente</t>
  </si>
  <si>
    <t xml:space="preserve">Desarrollar la gestión sectorial para la articulación y/o adopción de instrumentos de planeación de gestión del riesgo y cambio climático con las acciones de reducción y adaptación al cambio climático. 
</t>
  </si>
  <si>
    <t>301-Atender el 100% de la población afectada por emergencias calamidades o desastres con respuesta integral</t>
  </si>
  <si>
    <t xml:space="preserve">Desarrollar el 100% de la gestión sectorial planeada para la articulación y/o adopción de instrumentos de planeación de gestión del riesgo y cambio climático con las acciones de reducción y adaptación al cambio climático.         
</t>
  </si>
  <si>
    <t>Plan Distrital de Desarrollo Bogotá Camina Segura 2024-2027</t>
  </si>
  <si>
    <t>Contexto Estratégico</t>
  </si>
  <si>
    <t xml:space="preserve">Participar en el 100% de los espacios convocados de SUDS para la adaptación al cambio climático. </t>
  </si>
  <si>
    <t>Objetivos Estratégicos IDIGER 2024-2027</t>
  </si>
  <si>
    <t>Meta  Estratégica asociada 2024-2027</t>
  </si>
  <si>
    <t>EJECUTADO</t>
  </si>
  <si>
    <t>PROGRAMADO</t>
  </si>
  <si>
    <t>VIGENCIA 2024</t>
  </si>
  <si>
    <t>VIGENCIA 2026</t>
  </si>
  <si>
    <t>VIGENCIA 2027</t>
  </si>
  <si>
    <t>ACUMULADO CUATRENIO</t>
  </si>
  <si>
    <t>Ha</t>
  </si>
  <si>
    <t>Familias</t>
  </si>
  <si>
    <t>Unidad</t>
  </si>
  <si>
    <t>UPL</t>
  </si>
  <si>
    <t>266-Realizar 1.182 procesos de participación ciudadana para la mitigación de las situaciones ambientales conflictivas y para la gestión comunitaria del riesgo de desastres</t>
  </si>
  <si>
    <t xml:space="preserve">268-Vincular 52.000 personas en acciones de educación ambiental para la conservación de la biodiversidad, el agua y la gestión de riesgos de desastres.
</t>
  </si>
  <si>
    <t>Personas</t>
  </si>
  <si>
    <t>AVANCE POR OBJETIVO ESTRATEGICO</t>
  </si>
  <si>
    <t>Porentaje</t>
  </si>
  <si>
    <t>Porcentaje</t>
  </si>
  <si>
    <t>Aporte meta</t>
  </si>
  <si>
    <t>COMUNICACIONES E INFORMACIÓN PÚBLICA</t>
  </si>
  <si>
    <t>DIRECCIONAMIENTO ESTRATÉGICO</t>
  </si>
  <si>
    <t>EVALUACIÓN INDEPENDIENTE</t>
  </si>
  <si>
    <t>GESTIÓN ADMINISTRATIVA</t>
  </si>
  <si>
    <t>GESTIÓN CONTRACTUAL</t>
  </si>
  <si>
    <t>GESTIÓN DEL TALENTO HUMANO</t>
  </si>
  <si>
    <t>GESTIÓN DOCUMENTAL</t>
  </si>
  <si>
    <t>GESTIÓN JURÍDICA</t>
  </si>
  <si>
    <t>GESTIÓN FINANCIERA</t>
  </si>
  <si>
    <t xml:space="preserve"> CONOCIMIENTO E INNOVACIÓN</t>
  </si>
  <si>
    <t>CONTROL INTERNO DISCIPLINARIO</t>
  </si>
  <si>
    <t>TECNOLOGÍAS DE LA INFORMACIÓN Y LAS COMUNICACIONES</t>
  </si>
  <si>
    <t>Resultados Plan de acción por proceso 2024</t>
  </si>
  <si>
    <t>PROMEDIO</t>
  </si>
  <si>
    <t>Procesos para el fortalecimiento comunitario en gestión del riesgo y adaptación al cambio climático (Iniciativas, Red Social de Gestión de Riesgos y Cambio Climático y Alertas Comunitarias)</t>
  </si>
  <si>
    <t>PLAN ESTRATEGICO INSTITUCIONAL 2024-2025</t>
  </si>
  <si>
    <t>Ha estudiadas y/o analizadas</t>
  </si>
  <si>
    <t>Indicadores asociados a la meta estrategica</t>
  </si>
  <si>
    <t xml:space="preserve">% de avance Indicadores PAI </t>
  </si>
  <si>
    <r>
      <t xml:space="preserve">% avance anual por Objetivo Estrategico
</t>
    </r>
    <r>
      <rPr>
        <sz val="10"/>
        <color theme="9" tint="-0.499984740745262"/>
        <rFont val="Calibri"/>
        <family val="2"/>
        <scheme val="minor"/>
      </rPr>
      <t>(Promedio entre avance Meta Estrategica e Indicadores PAI)</t>
    </r>
  </si>
  <si>
    <t>% de Avance Meta estrategica anual</t>
  </si>
  <si>
    <t>PROGRAMADO Meta estrategica</t>
  </si>
  <si>
    <t>EJECUTADO 
Meta estrategica</t>
  </si>
  <si>
    <t>% Avance cuatrenio  por Objetivo Estrategico</t>
  </si>
  <si>
    <t>Número de familias en zonas de alto riesgo no mitigable reasentadas a través de adquisición predial</t>
  </si>
  <si>
    <t>No habia progrmación para el 2024 inicia en el 2025</t>
  </si>
  <si>
    <t>Número de acciones de reducción del riesgo y adaptación al cambio climático que cuenten con análisis de riesgo en las UPL definidas.</t>
  </si>
  <si>
    <t>Número de participantes en acciones o procesos de educación ambiental</t>
  </si>
  <si>
    <t>Número de procesos de participación ciudadana implementadas</t>
  </si>
  <si>
    <t>Número de eventos de promoción realizados
Porcentaje de avance en la implementaión de la metodología
Porcentaje de realización de mesas de articulación con las entidades del nivel nacional y distrital para la adopción de la Estrategia de Protección Financiera</t>
  </si>
  <si>
    <t>Porcentaje de avance en el fortalecimiento institucional</t>
  </si>
  <si>
    <t>Porcentaje de espacios con coordinacion interinstitucional en SUDS</t>
  </si>
  <si>
    <t xml:space="preserve">*Acciones de preparación para manejo de emergencias calamidades y desastres
*Acciones de capacitar y entrenar a los actores del SDGR-CC en preparación ante emergencias, resiliencia y recuperación.
*Avance en el plan de acción de glomeraciones de público, parques de diversiones, atracciones, dispositivos de entretenimiento y sistemas de transporte vertical.
*Atención integral  a las situaciones de emergencia, calamidad o desatres
</t>
  </si>
  <si>
    <t>Promedio del Porcentaje de avance de los planes de acción de los procesos involucrados en el fortalecimiento de las politicas del modelo MIPG.</t>
  </si>
  <si>
    <t>Grado de satisfacción de la ciudadanía sobre la atención recibida en el punto de servicio de la entidad.</t>
  </si>
  <si>
    <t xml:space="preserve">% avance anual por Objetivo Estrategico
</t>
  </si>
  <si>
    <t>Coordinar a los actores del SDGRCC con lineamientos, mecanismos, instrumentos y espacios de participación, para fortalecer el conocimiento y la reducción del riesgo, el manejo de emergencias y desastres, así como las medidas de adaptación al cambio climático en el Distrito Capital.</t>
  </si>
  <si>
    <t xml:space="preserve">Desarrollar el 100% de las acciones necesarias para la articulación y dinamización del Sistema Distrital de Gestión de Riesgos y Cambio Climático </t>
  </si>
  <si>
    <t>Direccionamiento Estratégico</t>
  </si>
  <si>
    <t xml:space="preserve">*Seguimiento y evaluación del PDGRDCC
*Actos administrativos y/o reportes realizados  de las políticas públicas distritales en los que deba participar el IDIGER.
*Numero de requerimientos de inversión local con respuesta oportuna </t>
  </si>
  <si>
    <t>Cuatrenio</t>
  </si>
  <si>
    <t xml:space="preserve">∑ ( 40% Funcionamiento de los CLGR/CC, sesiones ordinarias y extraordinarias mensuales con ejercicio de la secretaría técnica. </t>
  </si>
  <si>
    <t>VIGENCIA 2025_ avance Trimestre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</si>
</sst>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9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8"/>
      <color theme="1"/>
      <name val="Calibri"/>
      <family val="2"/>
      <scheme val="minor"/>
    </font>
    <font>
      <sz val="12"/>
      <color theme="9" tint="-0.499984740745262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0.5"/>
      <color rgb="FF37562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2EFDA"/>
        <bgColor indexed="64"/>
      </patternFill>
    </fill>
  </fills>
  <borders count="11">
    <border>
      <left/>
      <right/>
      <top/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/>
      <diagonal/>
    </border>
    <border>
      <left style="thin">
        <color rgb="FF548235"/>
      </left>
      <right style="thin">
        <color rgb="FF548235"/>
      </right>
      <top style="thin">
        <color rgb="FF548235"/>
      </top>
      <bottom style="thin">
        <color rgb="FF548235"/>
      </bottom>
      <diagonal/>
    </border>
    <border>
      <left/>
      <right style="thin">
        <color rgb="FF548235"/>
      </right>
      <top/>
      <bottom/>
      <diagonal/>
    </border>
    <border>
      <left/>
      <right/>
      <top style="thin">
        <color theme="9" tint="0.39994506668294322"/>
      </top>
      <bottom/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/>
      <bottom/>
      <diagonal/>
    </border>
  </borders>
  <cellStyleXfs count="4">
    <xf numFmtId="0" fontId="0" fillId="0" borderId="0"/>
    <xf numFmtId="0" fontId="1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2" fillId="0" borderId="0" xfId="2" applyNumberFormat="1" applyFont="1" applyBorder="1" applyAlignment="1">
      <alignment horizontal="center" vertical="center" wrapText="1"/>
    </xf>
    <xf numFmtId="9" fontId="0" fillId="0" borderId="0" xfId="3" applyFont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9" fontId="4" fillId="4" borderId="3" xfId="0" applyNumberFormat="1" applyFont="1" applyFill="1" applyBorder="1" applyAlignment="1">
      <alignment horizontal="center" wrapText="1" readingOrder="1"/>
    </xf>
    <xf numFmtId="9" fontId="0" fillId="0" borderId="5" xfId="0" applyNumberFormat="1" applyBorder="1" applyAlignment="1">
      <alignment horizontal="center"/>
    </xf>
    <xf numFmtId="9" fontId="2" fillId="0" borderId="0" xfId="3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9" fontId="0" fillId="0" borderId="0" xfId="0" applyNumberFormat="1"/>
    <xf numFmtId="0" fontId="7" fillId="2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9" fontId="2" fillId="0" borderId="9" xfId="3" applyFont="1" applyBorder="1" applyAlignment="1">
      <alignment horizontal="center" vertical="center" wrapText="1"/>
    </xf>
    <xf numFmtId="9" fontId="2" fillId="0" borderId="9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164" fontId="2" fillId="0" borderId="9" xfId="2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 readingOrder="1"/>
    </xf>
    <xf numFmtId="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2" fontId="2" fillId="0" borderId="10" xfId="3" applyNumberFormat="1" applyFont="1" applyFill="1" applyBorder="1" applyAlignment="1">
      <alignment horizontal="center" vertical="center" wrapText="1"/>
    </xf>
    <xf numFmtId="1" fontId="2" fillId="0" borderId="10" xfId="3" applyNumberFormat="1" applyFont="1" applyFill="1" applyBorder="1" applyAlignment="1">
      <alignment horizontal="center" vertical="center" wrapText="1"/>
    </xf>
    <xf numFmtId="9" fontId="0" fillId="0" borderId="0" xfId="3" applyFont="1"/>
    <xf numFmtId="0" fontId="0" fillId="0" borderId="0" xfId="0" applyAlignment="1">
      <alignment horizontal="center" wrapText="1"/>
    </xf>
    <xf numFmtId="1" fontId="0" fillId="0" borderId="0" xfId="0" applyNumberFormat="1" applyAlignment="1">
      <alignment horizontal="center" vertical="center"/>
    </xf>
  </cellXfs>
  <cellStyles count="4">
    <cellStyle name="Millares" xfId="2" builtinId="3"/>
    <cellStyle name="Normal" xfId="0" builtinId="0"/>
    <cellStyle name="Normal 2" xfId="1" xr:uid="{9C229B29-B640-4315-8BBB-1690A4B3FA02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72A20-24F9-46E9-B338-83A0CCF558B0}">
  <dimension ref="A1:AF19"/>
  <sheetViews>
    <sheetView tabSelected="1" zoomScale="70" zoomScaleNormal="70" workbookViewId="0">
      <selection activeCell="AC15" sqref="AC15"/>
    </sheetView>
  </sheetViews>
  <sheetFormatPr baseColWidth="10" defaultRowHeight="14.4" x14ac:dyDescent="0.3"/>
  <cols>
    <col min="1" max="1" width="5.5546875" customWidth="1"/>
    <col min="2" max="2" width="24.88671875" customWidth="1"/>
    <col min="3" max="3" width="16.44140625" customWidth="1"/>
    <col min="4" max="4" width="15.5546875" customWidth="1"/>
    <col min="5" max="5" width="19.109375" customWidth="1"/>
    <col min="6" max="6" width="19.21875" customWidth="1"/>
    <col min="7" max="7" width="25.44140625" customWidth="1"/>
    <col min="8" max="8" width="15.6640625" customWidth="1"/>
    <col min="9" max="9" width="12.88671875" customWidth="1"/>
    <col min="10" max="10" width="13.44140625" customWidth="1"/>
    <col min="11" max="11" width="14.77734375" customWidth="1"/>
    <col min="12" max="12" width="13.44140625" customWidth="1"/>
    <col min="13" max="13" width="33.5546875" customWidth="1"/>
    <col min="14" max="15" width="21.21875" customWidth="1"/>
    <col min="16" max="16" width="17.21875" customWidth="1"/>
    <col min="17" max="17" width="25.109375" customWidth="1"/>
    <col min="18" max="18" width="19.77734375" hidden="1" customWidth="1"/>
    <col min="19" max="22" width="23.109375" hidden="1" customWidth="1"/>
    <col min="23" max="23" width="14.77734375" hidden="1" customWidth="1"/>
    <col min="24" max="27" width="30.109375" hidden="1" customWidth="1"/>
    <col min="28" max="28" width="20.33203125" customWidth="1"/>
    <col min="29" max="29" width="25.21875" customWidth="1"/>
    <col min="30" max="30" width="20.5546875" customWidth="1"/>
    <col min="31" max="31" width="34.109375" hidden="1" customWidth="1"/>
    <col min="32" max="32" width="4" bestFit="1" customWidth="1"/>
  </cols>
  <sheetData>
    <row r="1" spans="1:32" ht="23.4" x14ac:dyDescent="0.45">
      <c r="A1" s="39" t="s">
        <v>63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</row>
    <row r="2" spans="1:32" ht="27.6" customHeight="1" x14ac:dyDescent="0.3">
      <c r="A2" s="33" t="s">
        <v>10</v>
      </c>
      <c r="B2" s="30" t="s">
        <v>29</v>
      </c>
      <c r="C2" s="30" t="s">
        <v>12</v>
      </c>
      <c r="D2" s="30" t="s">
        <v>9</v>
      </c>
      <c r="E2" s="30" t="s">
        <v>30</v>
      </c>
      <c r="F2" s="30" t="s">
        <v>65</v>
      </c>
      <c r="G2" s="30" t="s">
        <v>39</v>
      </c>
      <c r="H2" s="30" t="s">
        <v>33</v>
      </c>
      <c r="I2" s="30"/>
      <c r="J2" s="30"/>
      <c r="K2" s="30"/>
      <c r="L2" s="30"/>
      <c r="M2" s="37" t="s">
        <v>90</v>
      </c>
      <c r="N2" s="37"/>
      <c r="O2" s="37"/>
      <c r="P2" s="37"/>
      <c r="Q2" s="38"/>
      <c r="R2" s="34" t="s">
        <v>34</v>
      </c>
      <c r="S2" s="35"/>
      <c r="T2" s="35"/>
      <c r="U2" s="35"/>
      <c r="V2" s="36"/>
      <c r="W2" s="34" t="s">
        <v>35</v>
      </c>
      <c r="X2" s="35"/>
      <c r="Y2" s="35"/>
      <c r="Z2" s="35"/>
      <c r="AA2" s="36"/>
      <c r="AB2" s="32" t="s">
        <v>36</v>
      </c>
      <c r="AC2" s="32"/>
      <c r="AD2" s="32"/>
      <c r="AE2" s="6" t="s">
        <v>44</v>
      </c>
    </row>
    <row r="3" spans="1:32" ht="78" customHeight="1" x14ac:dyDescent="0.3">
      <c r="A3" s="33"/>
      <c r="B3" s="30"/>
      <c r="C3" s="30"/>
      <c r="D3" s="30"/>
      <c r="E3" s="30"/>
      <c r="F3" s="30"/>
      <c r="G3" s="30"/>
      <c r="H3" s="19" t="s">
        <v>32</v>
      </c>
      <c r="I3" s="19" t="s">
        <v>31</v>
      </c>
      <c r="J3" s="19" t="s">
        <v>68</v>
      </c>
      <c r="K3" s="19" t="s">
        <v>66</v>
      </c>
      <c r="L3" s="19" t="s">
        <v>83</v>
      </c>
      <c r="M3" s="16" t="s">
        <v>32</v>
      </c>
      <c r="N3" s="14" t="s">
        <v>31</v>
      </c>
      <c r="O3" s="14" t="s">
        <v>68</v>
      </c>
      <c r="P3" s="14" t="s">
        <v>66</v>
      </c>
      <c r="Q3" s="14" t="s">
        <v>67</v>
      </c>
      <c r="R3" s="1" t="s">
        <v>32</v>
      </c>
      <c r="S3" s="1" t="s">
        <v>31</v>
      </c>
      <c r="T3" s="14" t="s">
        <v>68</v>
      </c>
      <c r="U3" s="14" t="s">
        <v>66</v>
      </c>
      <c r="V3" s="14" t="s">
        <v>67</v>
      </c>
      <c r="W3" s="1" t="s">
        <v>32</v>
      </c>
      <c r="X3" s="1" t="s">
        <v>31</v>
      </c>
      <c r="Y3" s="14" t="s">
        <v>68</v>
      </c>
      <c r="Z3" s="14" t="s">
        <v>66</v>
      </c>
      <c r="AA3" s="14" t="s">
        <v>67</v>
      </c>
      <c r="AB3" s="17" t="s">
        <v>69</v>
      </c>
      <c r="AC3" s="17" t="s">
        <v>70</v>
      </c>
      <c r="AD3" s="1" t="s">
        <v>71</v>
      </c>
      <c r="AE3" s="1" t="s">
        <v>88</v>
      </c>
    </row>
    <row r="4" spans="1:32" ht="214.8" customHeight="1" x14ac:dyDescent="0.3">
      <c r="A4" s="20">
        <v>1</v>
      </c>
      <c r="B4" s="21" t="s">
        <v>0</v>
      </c>
      <c r="C4" s="21" t="s">
        <v>13</v>
      </c>
      <c r="D4" s="21" t="s">
        <v>26</v>
      </c>
      <c r="E4" s="21" t="s">
        <v>19</v>
      </c>
      <c r="F4" s="21" t="s">
        <v>64</v>
      </c>
      <c r="G4" s="22" t="s">
        <v>37</v>
      </c>
      <c r="H4" s="21">
        <v>30</v>
      </c>
      <c r="I4" s="21">
        <v>361.01</v>
      </c>
      <c r="J4" s="23">
        <f>I4/H4</f>
        <v>12.033666666666667</v>
      </c>
      <c r="K4" s="23">
        <v>3.76</v>
      </c>
      <c r="L4" s="23">
        <f>AVERAGE(J4:K4)</f>
        <v>7.8968333333333334</v>
      </c>
      <c r="M4" s="15">
        <v>1954</v>
      </c>
      <c r="N4" s="42">
        <v>104.8</v>
      </c>
      <c r="O4" s="23">
        <f>N4/M4</f>
        <v>5.3633572159672467E-2</v>
      </c>
      <c r="P4" s="23">
        <f>N4/M4</f>
        <v>5.3633572159672467E-2</v>
      </c>
      <c r="Q4" s="23">
        <f>P4</f>
        <v>5.3633572159672467E-2</v>
      </c>
      <c r="V4" s="18">
        <v>0</v>
      </c>
      <c r="AA4" s="18">
        <v>0</v>
      </c>
      <c r="AB4" s="3">
        <v>3200</v>
      </c>
      <c r="AC4" s="3">
        <f t="shared" ref="AC4:AC15" si="0">I4+N4+S4+X4</f>
        <v>465.81</v>
      </c>
      <c r="AD4" s="5">
        <f>AVERAGE(L4,Q4,V4,AA4)</f>
        <v>1.9876167263732514</v>
      </c>
      <c r="AE4" s="12" t="e">
        <f>(AD4*AF4)+(#REF!*#REF!)</f>
        <v>#REF!</v>
      </c>
      <c r="AF4">
        <v>0.4</v>
      </c>
    </row>
    <row r="5" spans="1:32" ht="214.8" customHeight="1" x14ac:dyDescent="0.3">
      <c r="A5" s="20">
        <v>2</v>
      </c>
      <c r="B5" s="21" t="s">
        <v>1</v>
      </c>
      <c r="C5" s="21" t="s">
        <v>14</v>
      </c>
      <c r="D5" s="21" t="s">
        <v>26</v>
      </c>
      <c r="E5" s="21" t="s">
        <v>21</v>
      </c>
      <c r="F5" s="21" t="s">
        <v>72</v>
      </c>
      <c r="G5" s="21" t="s">
        <v>38</v>
      </c>
      <c r="H5" s="21">
        <v>5</v>
      </c>
      <c r="I5" s="21">
        <v>15</v>
      </c>
      <c r="J5" s="24">
        <f>I5/H5</f>
        <v>3</v>
      </c>
      <c r="K5" s="24">
        <v>3</v>
      </c>
      <c r="L5" s="23">
        <f t="shared" ref="L5:L14" si="1">AVERAGE(J5:K5)</f>
        <v>3</v>
      </c>
      <c r="M5" s="3">
        <v>30</v>
      </c>
      <c r="N5" s="43">
        <v>6</v>
      </c>
      <c r="O5" s="24">
        <f>N5/M5</f>
        <v>0.2</v>
      </c>
      <c r="P5" s="23">
        <f t="shared" ref="P5:Q15" si="2">N5/M5</f>
        <v>0.2</v>
      </c>
      <c r="Q5" s="23">
        <f t="shared" ref="Q5:Q15" si="3">P5</f>
        <v>0.2</v>
      </c>
      <c r="AB5" s="3">
        <v>100</v>
      </c>
      <c r="AC5" s="46">
        <f>I5+N5+S5+X5</f>
        <v>21</v>
      </c>
      <c r="AD5" s="5">
        <f t="shared" ref="AD5:AD15" si="4">AC5/AB5</f>
        <v>0.21</v>
      </c>
      <c r="AE5" s="9">
        <f t="shared" ref="AE5:AE6" si="5">AD5</f>
        <v>0.21</v>
      </c>
    </row>
    <row r="6" spans="1:32" ht="214.8" customHeight="1" x14ac:dyDescent="0.3">
      <c r="A6" s="20">
        <v>3</v>
      </c>
      <c r="B6" s="21" t="s">
        <v>5</v>
      </c>
      <c r="C6" s="21" t="s">
        <v>14</v>
      </c>
      <c r="D6" s="21" t="s">
        <v>26</v>
      </c>
      <c r="E6" s="21" t="s">
        <v>20</v>
      </c>
      <c r="F6" s="21" t="s">
        <v>74</v>
      </c>
      <c r="G6" s="21" t="s">
        <v>40</v>
      </c>
      <c r="H6" s="21">
        <v>2</v>
      </c>
      <c r="I6" s="21">
        <v>1</v>
      </c>
      <c r="J6" s="24">
        <v>0.5</v>
      </c>
      <c r="K6" s="24">
        <v>0.5</v>
      </c>
      <c r="L6" s="23">
        <f t="shared" si="1"/>
        <v>0.5</v>
      </c>
      <c r="M6" s="2">
        <v>2</v>
      </c>
      <c r="N6" s="43">
        <v>0</v>
      </c>
      <c r="O6" s="24">
        <v>0.5</v>
      </c>
      <c r="P6" s="23">
        <f t="shared" si="2"/>
        <v>0</v>
      </c>
      <c r="Q6" s="23">
        <f t="shared" si="3"/>
        <v>0</v>
      </c>
      <c r="AB6" s="3">
        <v>8</v>
      </c>
      <c r="AC6" s="3">
        <f t="shared" si="0"/>
        <v>1</v>
      </c>
      <c r="AD6" s="5">
        <f t="shared" si="4"/>
        <v>0.125</v>
      </c>
      <c r="AE6" s="9">
        <f t="shared" si="5"/>
        <v>0.125</v>
      </c>
    </row>
    <row r="7" spans="1:32" ht="214.8" customHeight="1" x14ac:dyDescent="0.3">
      <c r="A7" s="31">
        <v>4</v>
      </c>
      <c r="B7" s="21" t="s">
        <v>2</v>
      </c>
      <c r="C7" s="21" t="s">
        <v>15</v>
      </c>
      <c r="D7" s="21" t="s">
        <v>26</v>
      </c>
      <c r="E7" s="21" t="s">
        <v>42</v>
      </c>
      <c r="F7" s="21" t="s">
        <v>75</v>
      </c>
      <c r="G7" s="21" t="s">
        <v>43</v>
      </c>
      <c r="H7" s="25">
        <v>6525</v>
      </c>
      <c r="I7" s="26">
        <v>6985</v>
      </c>
      <c r="J7" s="23">
        <f>I7/H7</f>
        <v>1.0704980842911878</v>
      </c>
      <c r="K7" s="23">
        <v>1.07</v>
      </c>
      <c r="L7" s="23">
        <f t="shared" si="1"/>
        <v>1.0702490421455939</v>
      </c>
      <c r="M7" s="4">
        <v>13050</v>
      </c>
      <c r="N7" s="43">
        <v>2536</v>
      </c>
      <c r="O7" s="23">
        <f>N7/M7</f>
        <v>0.1943295019157088</v>
      </c>
      <c r="P7" s="23">
        <f t="shared" si="2"/>
        <v>0.1943295019157088</v>
      </c>
      <c r="Q7" s="23">
        <f t="shared" si="3"/>
        <v>0.1943295019157088</v>
      </c>
      <c r="AB7" s="3">
        <v>52000</v>
      </c>
      <c r="AC7" s="3">
        <f t="shared" si="0"/>
        <v>9521</v>
      </c>
      <c r="AD7" s="5">
        <f t="shared" si="4"/>
        <v>0.18309615384615385</v>
      </c>
      <c r="AE7" s="28">
        <f>AVERAGE(AD7:AD8)</f>
        <v>9.1548076923076926E-2</v>
      </c>
    </row>
    <row r="8" spans="1:32" ht="147" customHeight="1" x14ac:dyDescent="0.3">
      <c r="A8" s="31"/>
      <c r="B8" s="21" t="s">
        <v>2</v>
      </c>
      <c r="C8" s="21" t="s">
        <v>15</v>
      </c>
      <c r="D8" s="21" t="s">
        <v>26</v>
      </c>
      <c r="E8" s="21" t="s">
        <v>41</v>
      </c>
      <c r="F8" s="21" t="s">
        <v>76</v>
      </c>
      <c r="G8" s="21" t="s">
        <v>62</v>
      </c>
      <c r="H8" s="21">
        <v>0</v>
      </c>
      <c r="I8" s="21">
        <v>0</v>
      </c>
      <c r="J8" s="21">
        <v>0</v>
      </c>
      <c r="K8" s="21">
        <v>0</v>
      </c>
      <c r="L8" s="23" t="s">
        <v>73</v>
      </c>
      <c r="M8" s="2">
        <v>1</v>
      </c>
      <c r="N8" s="2">
        <v>0</v>
      </c>
      <c r="O8" s="21">
        <v>0</v>
      </c>
      <c r="P8" s="23">
        <f t="shared" si="2"/>
        <v>0</v>
      </c>
      <c r="Q8" s="23">
        <f t="shared" si="3"/>
        <v>0</v>
      </c>
      <c r="AB8" s="3">
        <v>320</v>
      </c>
      <c r="AC8" s="3">
        <f t="shared" si="0"/>
        <v>0</v>
      </c>
      <c r="AD8" s="5">
        <f t="shared" si="4"/>
        <v>0</v>
      </c>
      <c r="AE8" s="29"/>
    </row>
    <row r="9" spans="1:32" ht="214.8" customHeight="1" x14ac:dyDescent="0.3">
      <c r="A9" s="20">
        <v>5</v>
      </c>
      <c r="B9" s="21" t="s">
        <v>23</v>
      </c>
      <c r="C9" s="21" t="s">
        <v>14</v>
      </c>
      <c r="D9" s="20" t="s">
        <v>27</v>
      </c>
      <c r="E9" s="21" t="s">
        <v>25</v>
      </c>
      <c r="F9" s="21" t="s">
        <v>77</v>
      </c>
      <c r="G9" s="21" t="s">
        <v>45</v>
      </c>
      <c r="H9" s="24">
        <v>1</v>
      </c>
      <c r="I9" s="24">
        <v>1</v>
      </c>
      <c r="J9" s="24">
        <v>1</v>
      </c>
      <c r="K9" s="24">
        <v>1</v>
      </c>
      <c r="L9" s="23">
        <f t="shared" si="1"/>
        <v>1</v>
      </c>
      <c r="M9" s="13">
        <v>1</v>
      </c>
      <c r="N9" s="13">
        <f>2/10</f>
        <v>0.2</v>
      </c>
      <c r="O9" s="24">
        <v>1</v>
      </c>
      <c r="P9" s="23">
        <f t="shared" si="2"/>
        <v>0.2</v>
      </c>
      <c r="Q9" s="23">
        <f t="shared" si="3"/>
        <v>0.2</v>
      </c>
      <c r="AB9" s="5">
        <v>1</v>
      </c>
      <c r="AC9" s="5">
        <v>1</v>
      </c>
      <c r="AD9" s="5">
        <f t="shared" si="4"/>
        <v>1</v>
      </c>
    </row>
    <row r="10" spans="1:32" ht="214.8" customHeight="1" x14ac:dyDescent="0.3">
      <c r="A10" s="20">
        <v>6</v>
      </c>
      <c r="B10" s="21" t="s">
        <v>7</v>
      </c>
      <c r="C10" s="21" t="s">
        <v>14</v>
      </c>
      <c r="D10" s="21" t="s">
        <v>26</v>
      </c>
      <c r="E10" s="21" t="s">
        <v>22</v>
      </c>
      <c r="F10" s="21" t="s">
        <v>78</v>
      </c>
      <c r="G10" s="21" t="s">
        <v>46</v>
      </c>
      <c r="H10" s="24">
        <v>1</v>
      </c>
      <c r="I10" s="24">
        <v>1.03</v>
      </c>
      <c r="J10" s="24">
        <v>1</v>
      </c>
      <c r="K10" s="24">
        <v>1.03</v>
      </c>
      <c r="L10" s="23">
        <f t="shared" si="1"/>
        <v>1.0150000000000001</v>
      </c>
      <c r="M10" s="13">
        <v>1</v>
      </c>
      <c r="N10" s="13">
        <v>0.56999999999999995</v>
      </c>
      <c r="O10" s="24">
        <v>1</v>
      </c>
      <c r="P10" s="23">
        <f t="shared" si="2"/>
        <v>0.56999999999999995</v>
      </c>
      <c r="Q10" s="23">
        <f t="shared" si="3"/>
        <v>0.56999999999999995</v>
      </c>
      <c r="AB10" s="8">
        <v>1</v>
      </c>
      <c r="AC10" s="5">
        <v>1</v>
      </c>
      <c r="AD10" s="5">
        <f t="shared" si="4"/>
        <v>1</v>
      </c>
    </row>
    <row r="11" spans="1:32" ht="214.8" customHeight="1" x14ac:dyDescent="0.3">
      <c r="A11" s="20">
        <v>7</v>
      </c>
      <c r="B11" s="21" t="s">
        <v>6</v>
      </c>
      <c r="C11" s="21" t="s">
        <v>14</v>
      </c>
      <c r="D11" s="20" t="s">
        <v>27</v>
      </c>
      <c r="E11" s="21" t="s">
        <v>28</v>
      </c>
      <c r="F11" s="21" t="s">
        <v>79</v>
      </c>
      <c r="G11" s="21" t="s">
        <v>46</v>
      </c>
      <c r="H11" s="23">
        <v>1</v>
      </c>
      <c r="I11" s="23">
        <v>1</v>
      </c>
      <c r="J11" s="23">
        <v>1</v>
      </c>
      <c r="K11" s="23">
        <v>1</v>
      </c>
      <c r="L11" s="23">
        <f t="shared" si="1"/>
        <v>1</v>
      </c>
      <c r="M11" s="13">
        <v>1</v>
      </c>
      <c r="N11" s="13">
        <v>0</v>
      </c>
      <c r="O11" s="23">
        <v>1</v>
      </c>
      <c r="P11" s="23">
        <f t="shared" si="2"/>
        <v>0</v>
      </c>
      <c r="Q11" s="23">
        <f t="shared" si="3"/>
        <v>0</v>
      </c>
      <c r="AB11" s="5">
        <v>1</v>
      </c>
      <c r="AC11" s="5">
        <f t="shared" si="0"/>
        <v>1</v>
      </c>
      <c r="AD11" s="5">
        <f t="shared" si="4"/>
        <v>1</v>
      </c>
    </row>
    <row r="12" spans="1:32" ht="214.8" customHeight="1" x14ac:dyDescent="0.3">
      <c r="A12" s="20">
        <v>8</v>
      </c>
      <c r="B12" s="21" t="s">
        <v>3</v>
      </c>
      <c r="C12" s="21" t="s">
        <v>17</v>
      </c>
      <c r="D12" s="21" t="s">
        <v>26</v>
      </c>
      <c r="E12" s="21" t="s">
        <v>24</v>
      </c>
      <c r="F12" s="21" t="s">
        <v>80</v>
      </c>
      <c r="G12" s="21" t="s">
        <v>46</v>
      </c>
      <c r="H12" s="24">
        <v>1</v>
      </c>
      <c r="I12" s="23">
        <v>1</v>
      </c>
      <c r="J12" s="24">
        <v>1</v>
      </c>
      <c r="K12" s="24">
        <v>1</v>
      </c>
      <c r="L12" s="23">
        <f t="shared" si="1"/>
        <v>1</v>
      </c>
      <c r="M12" s="13">
        <v>1</v>
      </c>
      <c r="N12" s="13">
        <v>0.25</v>
      </c>
      <c r="O12" s="24">
        <v>1</v>
      </c>
      <c r="P12" s="23">
        <f t="shared" si="2"/>
        <v>0.25</v>
      </c>
      <c r="Q12" s="23">
        <f t="shared" si="3"/>
        <v>0.25</v>
      </c>
      <c r="AB12" s="8">
        <v>1</v>
      </c>
      <c r="AC12" s="8">
        <v>1</v>
      </c>
      <c r="AD12" s="5">
        <f t="shared" si="4"/>
        <v>1</v>
      </c>
    </row>
    <row r="13" spans="1:32" ht="214.8" customHeight="1" x14ac:dyDescent="0.3">
      <c r="A13" s="20">
        <v>9</v>
      </c>
      <c r="B13" s="21" t="s">
        <v>8</v>
      </c>
      <c r="C13" s="21" t="s">
        <v>18</v>
      </c>
      <c r="D13" s="21" t="s">
        <v>26</v>
      </c>
      <c r="E13" s="21" t="s">
        <v>22</v>
      </c>
      <c r="F13" s="21" t="s">
        <v>81</v>
      </c>
      <c r="G13" s="21" t="s">
        <v>46</v>
      </c>
      <c r="H13" s="24">
        <v>1</v>
      </c>
      <c r="I13" s="24">
        <v>0.98</v>
      </c>
      <c r="J13" s="24">
        <v>0.98</v>
      </c>
      <c r="K13" s="24">
        <v>0.98</v>
      </c>
      <c r="L13" s="23">
        <f t="shared" si="1"/>
        <v>0.98</v>
      </c>
      <c r="M13" s="13">
        <v>1</v>
      </c>
      <c r="N13" s="13">
        <v>0.24</v>
      </c>
      <c r="O13" s="24">
        <v>0.98</v>
      </c>
      <c r="P13" s="23">
        <f t="shared" si="2"/>
        <v>0.24</v>
      </c>
      <c r="Q13" s="23">
        <f t="shared" si="3"/>
        <v>0.24</v>
      </c>
      <c r="AB13" s="8">
        <v>1</v>
      </c>
      <c r="AC13" s="8">
        <v>1</v>
      </c>
      <c r="AD13" s="5">
        <f t="shared" si="4"/>
        <v>1</v>
      </c>
    </row>
    <row r="14" spans="1:32" ht="214.8" customHeight="1" x14ac:dyDescent="0.3">
      <c r="A14" s="20">
        <v>10</v>
      </c>
      <c r="B14" s="21" t="s">
        <v>4</v>
      </c>
      <c r="C14" s="21" t="s">
        <v>16</v>
      </c>
      <c r="D14" s="21" t="s">
        <v>11</v>
      </c>
      <c r="E14" s="21" t="s">
        <v>22</v>
      </c>
      <c r="F14" s="21" t="s">
        <v>82</v>
      </c>
      <c r="G14" s="21" t="s">
        <v>46</v>
      </c>
      <c r="H14" s="24">
        <v>1</v>
      </c>
      <c r="I14" s="24">
        <v>1</v>
      </c>
      <c r="J14" s="24">
        <v>1</v>
      </c>
      <c r="K14" s="24">
        <v>1</v>
      </c>
      <c r="L14" s="23">
        <f t="shared" si="1"/>
        <v>1</v>
      </c>
      <c r="M14" s="13">
        <v>1</v>
      </c>
      <c r="N14" s="13">
        <v>0.25</v>
      </c>
      <c r="O14" s="24">
        <v>1</v>
      </c>
      <c r="P14" s="23">
        <f t="shared" si="2"/>
        <v>0.25</v>
      </c>
      <c r="Q14" s="23">
        <f t="shared" si="3"/>
        <v>0.25</v>
      </c>
      <c r="AB14" s="8">
        <v>1</v>
      </c>
      <c r="AC14" s="8">
        <v>1</v>
      </c>
      <c r="AD14" s="5">
        <f t="shared" si="4"/>
        <v>1</v>
      </c>
    </row>
    <row r="15" spans="1:32" ht="146.4" customHeight="1" x14ac:dyDescent="0.3">
      <c r="A15" s="20">
        <v>11</v>
      </c>
      <c r="B15" s="27" t="s">
        <v>84</v>
      </c>
      <c r="C15" s="27" t="s">
        <v>86</v>
      </c>
      <c r="D15" s="27" t="s">
        <v>27</v>
      </c>
      <c r="E15" s="27" t="s">
        <v>85</v>
      </c>
      <c r="F15" s="21" t="s">
        <v>87</v>
      </c>
      <c r="G15" s="21" t="s">
        <v>46</v>
      </c>
      <c r="H15" s="24">
        <v>1</v>
      </c>
      <c r="I15" s="24">
        <v>1</v>
      </c>
      <c r="J15" s="24">
        <v>1</v>
      </c>
      <c r="K15" s="24">
        <v>1</v>
      </c>
      <c r="L15" s="23">
        <f t="shared" ref="L15" si="6">AVERAGE(J15:K15)</f>
        <v>1</v>
      </c>
      <c r="M15" s="13">
        <v>1</v>
      </c>
      <c r="N15" s="13">
        <v>0.25</v>
      </c>
      <c r="O15" s="24">
        <v>1</v>
      </c>
      <c r="P15" s="23">
        <f t="shared" si="2"/>
        <v>0.25</v>
      </c>
      <c r="Q15" s="23">
        <f t="shared" si="3"/>
        <v>0.25</v>
      </c>
      <c r="AB15" s="8">
        <v>1</v>
      </c>
      <c r="AC15" s="8">
        <v>1</v>
      </c>
      <c r="AD15" s="5">
        <f t="shared" si="4"/>
        <v>1</v>
      </c>
    </row>
    <row r="16" spans="1:32" ht="37.799999999999997" customHeight="1" x14ac:dyDescent="0.3"/>
    <row r="17" ht="37.799999999999997" customHeight="1" x14ac:dyDescent="0.3"/>
    <row r="18" ht="37.799999999999997" customHeight="1" x14ac:dyDescent="0.3"/>
    <row r="19" ht="37.799999999999997" customHeight="1" x14ac:dyDescent="0.3"/>
  </sheetData>
  <autoFilter ref="B2:D14" xr:uid="{EAC72A20-24F9-46E9-B338-83A0CCF558B0}"/>
  <mergeCells count="15">
    <mergeCell ref="A1:AE1"/>
    <mergeCell ref="AE7:AE8"/>
    <mergeCell ref="G2:G3"/>
    <mergeCell ref="A7:A8"/>
    <mergeCell ref="AB2:AD2"/>
    <mergeCell ref="E2:E3"/>
    <mergeCell ref="D2:D3"/>
    <mergeCell ref="C2:C3"/>
    <mergeCell ref="B2:B3"/>
    <mergeCell ref="A2:A3"/>
    <mergeCell ref="F2:F3"/>
    <mergeCell ref="R2:V2"/>
    <mergeCell ref="W2:AA2"/>
    <mergeCell ref="M2:Q2"/>
    <mergeCell ref="H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46A95-DA83-479D-BD2A-C73DF761AB2C}">
  <dimension ref="A1:D14"/>
  <sheetViews>
    <sheetView topLeftCell="A10" workbookViewId="0">
      <selection activeCell="C14" sqref="C14:D14"/>
    </sheetView>
  </sheetViews>
  <sheetFormatPr baseColWidth="10" defaultRowHeight="14.4" x14ac:dyDescent="0.3"/>
  <cols>
    <col min="1" max="1" width="24.33203125" customWidth="1"/>
    <col min="2" max="2" width="63.109375" customWidth="1"/>
    <col min="3" max="3" width="22.5546875" customWidth="1"/>
    <col min="4" max="4" width="41.109375" customWidth="1"/>
  </cols>
  <sheetData>
    <row r="1" spans="1:4" x14ac:dyDescent="0.3">
      <c r="A1" s="10" t="s">
        <v>47</v>
      </c>
      <c r="B1" s="7" t="s">
        <v>60</v>
      </c>
      <c r="D1">
        <v>2025</v>
      </c>
    </row>
    <row r="2" spans="1:4" ht="54" customHeight="1" x14ac:dyDescent="0.35">
      <c r="A2" s="41"/>
      <c r="B2" t="s">
        <v>48</v>
      </c>
      <c r="C2" s="11">
        <v>0.8</v>
      </c>
      <c r="D2" s="18">
        <v>0.36</v>
      </c>
    </row>
    <row r="3" spans="1:4" ht="36" customHeight="1" x14ac:dyDescent="0.35">
      <c r="A3" s="41"/>
      <c r="B3" t="s">
        <v>49</v>
      </c>
      <c r="C3" s="11">
        <v>1</v>
      </c>
      <c r="D3" s="18">
        <v>0.25</v>
      </c>
    </row>
    <row r="4" spans="1:4" ht="36" customHeight="1" x14ac:dyDescent="0.35">
      <c r="A4" s="41"/>
      <c r="B4" t="s">
        <v>50</v>
      </c>
      <c r="C4" s="11">
        <v>1</v>
      </c>
      <c r="D4" s="18">
        <v>0.25</v>
      </c>
    </row>
    <row r="5" spans="1:4" ht="36" customHeight="1" x14ac:dyDescent="0.35">
      <c r="A5" s="41"/>
      <c r="B5" t="s">
        <v>51</v>
      </c>
      <c r="C5" s="11">
        <v>1</v>
      </c>
      <c r="D5" s="18">
        <v>0.25</v>
      </c>
    </row>
    <row r="6" spans="1:4" ht="36" customHeight="1" x14ac:dyDescent="0.35">
      <c r="A6" s="41"/>
      <c r="B6" t="s">
        <v>52</v>
      </c>
      <c r="C6" s="11">
        <v>1</v>
      </c>
      <c r="D6" s="18">
        <v>0.25</v>
      </c>
    </row>
    <row r="7" spans="1:4" ht="36" customHeight="1" x14ac:dyDescent="0.35">
      <c r="A7" s="41"/>
      <c r="B7" t="s">
        <v>53</v>
      </c>
      <c r="C7" s="11">
        <v>1</v>
      </c>
      <c r="D7" s="18">
        <v>0.27</v>
      </c>
    </row>
    <row r="8" spans="1:4" ht="36" customHeight="1" x14ac:dyDescent="0.35">
      <c r="A8" s="41"/>
      <c r="B8" t="s">
        <v>54</v>
      </c>
      <c r="C8" s="11">
        <v>1</v>
      </c>
      <c r="D8" s="18">
        <v>0.25</v>
      </c>
    </row>
    <row r="9" spans="1:4" ht="18" x14ac:dyDescent="0.35">
      <c r="A9" s="41"/>
      <c r="B9" t="s">
        <v>55</v>
      </c>
      <c r="C9" s="11">
        <v>1</v>
      </c>
      <c r="D9" s="18">
        <v>0.17</v>
      </c>
    </row>
    <row r="10" spans="1:4" ht="18" x14ac:dyDescent="0.35">
      <c r="A10" s="41"/>
      <c r="B10" t="s">
        <v>56</v>
      </c>
      <c r="C10" s="11">
        <v>1</v>
      </c>
      <c r="D10" s="18">
        <v>0.25</v>
      </c>
    </row>
    <row r="11" spans="1:4" ht="36" customHeight="1" x14ac:dyDescent="0.35">
      <c r="A11" s="41"/>
      <c r="B11" t="s">
        <v>57</v>
      </c>
      <c r="C11" s="11">
        <v>1</v>
      </c>
      <c r="D11" s="18">
        <v>0.12</v>
      </c>
    </row>
    <row r="12" spans="1:4" ht="36" customHeight="1" x14ac:dyDescent="0.35">
      <c r="A12" s="41"/>
      <c r="B12" t="s">
        <v>58</v>
      </c>
      <c r="C12" s="11">
        <v>1</v>
      </c>
      <c r="D12" s="18">
        <v>0.25</v>
      </c>
    </row>
    <row r="13" spans="1:4" ht="54" customHeight="1" x14ac:dyDescent="0.35">
      <c r="A13" s="41"/>
      <c r="B13" t="s">
        <v>59</v>
      </c>
      <c r="C13" s="11">
        <v>1</v>
      </c>
      <c r="D13" s="18">
        <v>0.25</v>
      </c>
    </row>
    <row r="14" spans="1:4" x14ac:dyDescent="0.3">
      <c r="B14" t="s">
        <v>61</v>
      </c>
      <c r="C14" s="9">
        <f>AVERAGE(C2:C13)</f>
        <v>0.98333333333333339</v>
      </c>
      <c r="D14" s="9">
        <f>AVERAGE(D2:D13)</f>
        <v>0.24333333333333332</v>
      </c>
    </row>
  </sheetData>
  <mergeCells count="1">
    <mergeCell ref="A2:A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2EB93-3A06-4CF6-AF14-BEE3E8A88B9E}">
  <dimension ref="A4:D7"/>
  <sheetViews>
    <sheetView workbookViewId="0">
      <selection activeCell="D8" sqref="D8"/>
    </sheetView>
  </sheetViews>
  <sheetFormatPr baseColWidth="10" defaultRowHeight="14.4" x14ac:dyDescent="0.3"/>
  <cols>
    <col min="2" max="2" width="30.88671875" customWidth="1"/>
  </cols>
  <sheetData>
    <row r="4" spans="1:4" x14ac:dyDescent="0.3">
      <c r="A4" s="45" t="s">
        <v>89</v>
      </c>
      <c r="B4" s="45"/>
      <c r="C4" s="44">
        <v>0.04</v>
      </c>
      <c r="D4" s="44">
        <f>C4*4</f>
        <v>0.16</v>
      </c>
    </row>
    <row r="5" spans="1:4" x14ac:dyDescent="0.3">
      <c r="A5" s="45"/>
      <c r="B5" s="45"/>
      <c r="C5" s="44">
        <f>59/60</f>
        <v>0.98333333333333328</v>
      </c>
      <c r="D5" s="44">
        <f>C5*0.4</f>
        <v>0.39333333333333331</v>
      </c>
    </row>
    <row r="6" spans="1:4" ht="63.6" customHeight="1" x14ac:dyDescent="0.3">
      <c r="A6" s="45"/>
      <c r="B6" s="45"/>
      <c r="C6" s="44">
        <v>0.1</v>
      </c>
      <c r="D6" s="44">
        <f>C6*0.2</f>
        <v>2.0000000000000004E-2</v>
      </c>
    </row>
    <row r="7" spans="1:4" x14ac:dyDescent="0.3">
      <c r="D7" s="18">
        <f>SUM(D4:D6)</f>
        <v>0.57333333333333336</v>
      </c>
    </row>
  </sheetData>
  <mergeCells count="1">
    <mergeCell ref="A4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PEI 2024-2025</vt:lpstr>
      <vt:lpstr>Medicion obj 9</vt:lpstr>
      <vt:lpstr>medicion obj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linares</dc:creator>
  <cp:lastModifiedBy>andrea linares</cp:lastModifiedBy>
  <dcterms:created xsi:type="dcterms:W3CDTF">2024-12-16T19:22:51Z</dcterms:created>
  <dcterms:modified xsi:type="dcterms:W3CDTF">2025-05-30T15:54:33Z</dcterms:modified>
</cp:coreProperties>
</file>