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9CB9397C-C85B-4776-B353-62A1FD5FC970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I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35" i="1"/>
  <c r="I34" i="1"/>
  <c r="I33" i="1"/>
  <c r="I30" i="1"/>
  <c r="I29" i="1"/>
  <c r="I28" i="1"/>
  <c r="I27" i="1"/>
  <c r="I26" i="1"/>
  <c r="I25" i="1"/>
  <c r="I24" i="1"/>
  <c r="I23" i="1"/>
  <c r="I22" i="1"/>
  <c r="I21" i="1"/>
  <c r="I17" i="1"/>
  <c r="I19" i="1"/>
  <c r="I18" i="1"/>
  <c r="I16" i="1"/>
  <c r="I15" i="1"/>
  <c r="I14" i="1"/>
  <c r="I13" i="1"/>
  <c r="I12" i="1"/>
  <c r="I11" i="1"/>
  <c r="I10" i="1"/>
  <c r="I9" i="1"/>
  <c r="I8" i="1"/>
  <c r="I20" i="1"/>
  <c r="I7" i="1"/>
  <c r="I6" i="1"/>
  <c r="I5" i="1"/>
  <c r="I4" i="1"/>
  <c r="I3" i="1"/>
  <c r="I2" i="1"/>
  <c r="K7" i="1"/>
  <c r="K6" i="1"/>
  <c r="K5" i="1"/>
  <c r="K4" i="1"/>
  <c r="K3" i="1"/>
  <c r="K2" i="1"/>
  <c r="K11" i="1"/>
  <c r="K10" i="1"/>
  <c r="K9" i="1"/>
  <c r="K8" i="1"/>
</calcChain>
</file>

<file path=xl/sharedStrings.xml><?xml version="1.0" encoding="utf-8"?>
<sst xmlns="http://schemas.openxmlformats.org/spreadsheetml/2006/main" count="155" uniqueCount="90">
  <si>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</si>
  <si>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</si>
  <si>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</si>
  <si>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</si>
  <si>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</si>
  <si>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</si>
  <si>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VALOR TOTAL FINAL</t>
  </si>
  <si>
    <t>LINK DE ACCESO A SECOP</t>
  </si>
  <si>
    <t>15 15-Selección Abreviada - Subasta Inversa</t>
  </si>
  <si>
    <t>10 10-Selección Abreviada (Ley 1150 de 2007)</t>
  </si>
  <si>
    <t>2 2-Contratación Directa Menor Cuantía</t>
  </si>
  <si>
    <t>ORDEN DE COMPRA</t>
  </si>
  <si>
    <t>COMPRAVENTA</t>
  </si>
  <si>
    <t>MARY LUZ BETANCUR BETANCUR</t>
  </si>
  <si>
    <t>WILLIAM JAVIER AMOROCHO GARCIA</t>
  </si>
  <si>
    <t>LINA MARCELA GUZMAN MOSQUERA</t>
  </si>
  <si>
    <t>CAROLINA DUEÑAS BERROCAL</t>
  </si>
  <si>
    <t>ANGELA IBETH RODRIGUEZ TORO</t>
  </si>
  <si>
    <t>TANIA PAOLA MOLINA RINCÓN</t>
  </si>
  <si>
    <t>TANIA PAOLA HERNANDEZ OQUENDO</t>
  </si>
  <si>
    <t>Nestor Augusto Sua Infante</t>
  </si>
  <si>
    <t>CARLOS ANDRES REYES MONTES</t>
  </si>
  <si>
    <t>Andres Felipe Hozman Manrique</t>
  </si>
  <si>
    <t>karen julieth gonzalez prada</t>
  </si>
  <si>
    <t>CAMILO ANDRES CARRILLO VILLAMIZAR</t>
  </si>
  <si>
    <t>lady gaitan aguilera</t>
  </si>
  <si>
    <t>ANDRES ALFREDO CANTI FAJARDO</t>
  </si>
  <si>
    <t>Sergio Saúl Ramírez Arrieta</t>
  </si>
  <si>
    <t>MAURO JOSÉ MATUTE TURIZO</t>
  </si>
  <si>
    <t>JUAN SEBASTIAN BARRIOS MORENO</t>
  </si>
  <si>
    <t>Andres Felipe Jimenez Bonilla</t>
  </si>
  <si>
    <t>Ruben Giovani Cuervo Silva</t>
  </si>
  <si>
    <t>Jenny Viviana Garcia Aparicio</t>
  </si>
  <si>
    <t>CENTRO INTEGRAL DE MANTENIMIENTO AUTOCARS SAS</t>
  </si>
  <si>
    <t>MORARCI GROUP SAS</t>
  </si>
  <si>
    <t>INVERSIONES EL NORTE SAS</t>
  </si>
  <si>
    <t>LA PREVISORA S.A. COMPAÑÍA DE SEGUROS</t>
  </si>
  <si>
    <t>DANNY ALEXANDER HERNANDEZ CRUZ</t>
  </si>
  <si>
    <t>JUAN SEBASTIAN GUZMAN GUZMAN</t>
  </si>
  <si>
    <t>LAURA VALENTIINA FLOREZ ROJAS</t>
  </si>
  <si>
    <t>HECTOR CAMILO VILLANUEVA ROMERO</t>
  </si>
  <si>
    <t>DAVID LOPEZ CASTELLANOS</t>
  </si>
  <si>
    <t>157'2/2024</t>
  </si>
  <si>
    <t>https://community.secop.gov.co/Public/Tendering/OpportunityDetail/Index?noticeUID=CO1.NTC.5593454&amp;isFromPublicArea=True&amp;isModal=False</t>
  </si>
  <si>
    <t>https://community.secop.gov.co/Public/Tendering/OpportunityDetail/Index?noticeUID=CO1.NTC.5617747&amp;isFromPublicArea=True&amp;isModal=False</t>
  </si>
  <si>
    <t>https://community.secop.gov.co/Public/Tendering/OpportunityDetail/Index?noticeUID=CO1.NTC.5607294&amp;isFromPublicArea=True&amp;isModal=False</t>
  </si>
  <si>
    <t>https://community.secop.gov.co/Public/Tendering/OpportunityDetail/Index?noticeUID=CO1.NTC.5618562&amp;isFromPublicArea=True&amp;isModal=False</t>
  </si>
  <si>
    <t>https://community.secop.gov.co/Public/Tendering/ContractNoticePhases/View?PPI=CO1.PPI.29781534&amp;isFromPublicArea=True&amp;isModal=False</t>
  </si>
  <si>
    <t>https://community.secop.gov.co/Public/Tendering/OpportunityDetail/Index?noticeUID=CO1.NTC.5638870&amp;isFromPublicArea=True&amp;isModal=False</t>
  </si>
  <si>
    <t>https://community.secop.gov.co/Public/Tendering/OpportunityDetail/Index?noticeUID=CO1.NTC.5642395&amp;isFromPublicArea=True&amp;isModal=False</t>
  </si>
  <si>
    <t>https://community.secop.gov.co/Public/Tendering/OpportunityDetail/Index?noticeUID=CO1.NTC.5663780&amp;isFromPublicArea=True&amp;isModal=False</t>
  </si>
  <si>
    <t>https://community.secop.gov.co/Public/Tendering/OpportunityDetail/Index?noticeUID=CO1.NTC.5647258&amp;isFromPublicArea=True&amp;isModal=False</t>
  </si>
  <si>
    <t>https://community.secop.gov.co/Public/Tendering/OpportunityDetail/Index?noticeUID=CO1.NTC.5649900&amp;isFromPublicArea=True&amp;isModal=False</t>
  </si>
  <si>
    <t>https://community.secop.gov.co/Public/Tendering/ContractNoticePhases/View?PPI=CO1.PPI.29877511&amp;isFromPublicArea=True&amp;isModal=False</t>
  </si>
  <si>
    <t>https://community.secop.gov.co/Public/Tendering/OpportunityDetail/Index?noticeUID=CO1.NTC.5654121&amp;isFromPublicArea=True&amp;isModal=False</t>
  </si>
  <si>
    <t>https://community.secop.gov.co/Public/Tendering/ContractNoticePhases/View?PPI=CO1.PPI.29927615&amp;isFromPublicArea=True&amp;isModal=False</t>
  </si>
  <si>
    <t>https://community.secop.gov.co/Public/Tendering/ContractNoticePhases/View?PPI=CO1.PPI.29897906&amp;isFromPublicArea=True&amp;isModal=False</t>
  </si>
  <si>
    <t>https://community.secop.gov.co/Public/Tendering/OpportunityDetail/Index?noticeUID=CO1.NTC.5657310&amp;isFromPublicArea=True&amp;isModal=False</t>
  </si>
  <si>
    <t>https://community.secop.gov.co/Public/Tendering/OpportunityDetail/Index?noticeUID=CO1.NTC.5664831&amp;isFromPublicArea=True&amp;isModal=False</t>
  </si>
  <si>
    <t>https://community.secop.gov.co/Public/Tendering/ContractNoticePhases/View?PPI=CO1.PPI.29916990&amp;isFromPublicArea=True&amp;isModal=False</t>
  </si>
  <si>
    <t>https://community.secop.gov.co/Public/Tendering/ContractNoticePhases/View?PPI=CO1.PPI.29929213&amp;isFromPublicArea=True&amp;isModal=False</t>
  </si>
  <si>
    <t>https://community.secop.gov.co/Public/Tendering/OpportunityDetail/Index?noticeUID=CO1.NTC.5704085&amp;isFromPublicArea=True&amp;isModal=False</t>
  </si>
  <si>
    <t>https://community.secop.gov.co/Public/Tendering/OpportunityDetail/Index?noticeUID=CO1.NTC.5688063&amp;isFromPublicArea=True&amp;isModal=False</t>
  </si>
  <si>
    <t>Ordenes de compra | Colombia Compra Eficiente | Agencia Nacional de Contratación Pública</t>
  </si>
  <si>
    <t>https://community.secop.gov.co/Public/Tendering/OpportunityDetail/Index?noticeUID=CO1.NTC.5629260&amp;isFromPublicArea=True&amp;isModal=False</t>
  </si>
  <si>
    <t>https://community.secop.gov.co/Public/Tendering/ContractNoticePhases/View?PPI=CO1.PPI.30032202&amp;isFromPublicArea=True&amp;isModal=False</t>
  </si>
  <si>
    <t>https://community.secop.gov.co/Public/Tendering/OpportunityDetail/Index?noticeUID=CO1.NTC.5711359&amp;isFromPublicArea=True&amp;isModal=False</t>
  </si>
  <si>
    <t>https://community.secop.gov.co/Public/Tendering/OpportunityDetail/Index?noticeUID=CO1.NTC.5716179&amp;isFromPublicArea=True&amp;isModal=False</t>
  </si>
  <si>
    <t>https://community.secop.gov.co/Public/Tendering/OpportunityDetail/Index?noticeUID=CO1.NTC.5733841&amp;isFromPublicArea=True&amp;isModal=False</t>
  </si>
  <si>
    <t>https://community.secop.gov.co/Public/Tendering/OpportunityDetail/Index?noticeUID=CO1.NTC.5756469&amp;isFromPublicArea=True&amp;isModal=False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</si>
  <si>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</si>
  <si>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</si>
  <si>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</si>
  <si>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</si>
  <si>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</si>
  <si>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</si>
  <si>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</si>
  <si>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</si>
  <si>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</si>
  <si>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</si>
  <si>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</t>
  </si>
  <si>
    <t>https://community.secop.gov.co/Public/Tendering/OpportunityDetail/Index?noticeUID=CO1.NTC.5587374&amp;isFromPublicArea=True&amp;isModal=False</t>
  </si>
  <si>
    <t>FECHA DE SUSCRIPCIÓN</t>
  </si>
  <si>
    <t>FECHA DE ACTA DE INICIO</t>
  </si>
  <si>
    <t>FECHA TERMINACIÓN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</si>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</sst>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240A]d&quot; de &quot;mmmm&quot; de &quot;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18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26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3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21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12" Type="http://schemas.openxmlformats.org/officeDocument/2006/relationships/hyperlink" Target="https://community.secop.gov.co/Public/Tendering/ContractNoticePhases/View?PPI=CO1.PPI.29897906&amp;isFromPublicArea=True&amp;isModal=False" TargetMode="External"/><Relationship Id="rId17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25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16" Type="http://schemas.openxmlformats.org/officeDocument/2006/relationships/hyperlink" Target="https://community.secop.gov.co/Public/Tendering/ContractNoticePhases/View?PPI=CO1.PPI.29929213&amp;isFromPublicArea=True&amp;isModal=False" TargetMode="External"/><Relationship Id="rId20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29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1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6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11" Type="http://schemas.openxmlformats.org/officeDocument/2006/relationships/hyperlink" Target="https://community.secop.gov.co/Public/Tendering/ContractNoticePhases/View?PPI=CO1.PPI.29927615&amp;isFromPublicArea=True&amp;isModal=False" TargetMode="External"/><Relationship Id="rId2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32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5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15" Type="http://schemas.openxmlformats.org/officeDocument/2006/relationships/hyperlink" Target="https://community.secop.gov.co/Public/Tendering/ContractNoticePhases/View?PPI=CO1.PPI.29916990&amp;isFromPublicArea=True&amp;isModal=False" TargetMode="External"/><Relationship Id="rId23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28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10" Type="http://schemas.openxmlformats.org/officeDocument/2006/relationships/hyperlink" Target="https://community.secop.gov.co/Public/Tendering/ContractNoticePhases/View?PPI=CO1.PPI.29877511&amp;isFromPublicArea=True&amp;isModal=False" TargetMode="External"/><Relationship Id="rId19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31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4" Type="http://schemas.openxmlformats.org/officeDocument/2006/relationships/hyperlink" Target="https://community.secop.gov.co/Public/Tendering/ContractNoticePhases/View?PPI=CO1.PPI.29781534&amp;isFromPublicArea=True&amp;isModal=False" TargetMode="External"/><Relationship Id="rId9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14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22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27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30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" Type="http://schemas.openxmlformats.org/officeDocument/2006/relationships/hyperlink" Target="https://community.secop.gov.co/Public/Tendering/OpportunityDetail/Index?noticeUID=CO1.NTC.564725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workbookViewId="0"/>
  </sheetViews>
  <sheetFormatPr baseColWidth="10" defaultColWidth="11.41796875" defaultRowHeight="11.7" x14ac:dyDescent="0.55000000000000004"/>
  <cols>
    <col min="1" max="1" width="11.578125" style="4" bestFit="1" customWidth="1"/>
    <col min="2" max="2" width="22" style="4" customWidth="1"/>
    <col min="3" max="3" width="11.47265625" style="4" customWidth="1"/>
    <col min="4" max="4" width="30.05078125" style="4" customWidth="1"/>
    <col min="5" max="6" width="11.578125" style="4" bestFit="1" customWidth="1"/>
    <col min="7" max="7" width="13" style="4" customWidth="1"/>
    <col min="8" max="8" width="13" style="15" customWidth="1"/>
    <col min="9" max="13" width="14.15625" style="15" customWidth="1"/>
    <col min="14" max="14" width="41.05078125" style="16" customWidth="1"/>
    <col min="15" max="16384" width="11.41796875" style="4"/>
  </cols>
  <sheetData>
    <row r="1" spans="1:14" ht="46.8" x14ac:dyDescent="0.55000000000000004">
      <c r="A1" s="1" t="s">
        <v>0</v>
      </c>
      <c r="B1" s="1" t="s">
        <v>1</v>
      </c>
      <c r="C1" s="1" t="s">
        <v>3</v>
      </c>
      <c r="D1" s="1" t="s">
        <v>5</v>
      </c>
      <c r="E1" s="1" t="s">
        <v>82</v>
      </c>
      <c r="F1" s="1" t="s">
        <v>83</v>
      </c>
      <c r="G1" s="1" t="s">
        <v>84</v>
      </c>
      <c r="H1" s="2" t="s">
        <v>6</v>
      </c>
      <c r="I1" s="3" t="s">
        <v>85</v>
      </c>
      <c r="J1" s="3" t="s">
        <v>86</v>
      </c>
      <c r="K1" s="3" t="s">
        <v>87</v>
      </c>
      <c r="L1" s="3" t="s">
        <v>88</v>
      </c>
      <c r="M1" s="3" t="s">
        <v>89</v>
      </c>
      <c r="N1" s="1" t="s">
        <v>7</v>
      </c>
    </row>
    <row r="2" spans="1:14" ht="35.1" x14ac:dyDescent="0.55000000000000004">
      <c r="A2" s="5">
        <v>1</v>
      </c>
      <c r="B2" s="6" t="s">
        <v>2</v>
      </c>
      <c r="C2" s="7" t="s">
        <v>4</v>
      </c>
      <c r="D2" s="14" t="s">
        <v>70</v>
      </c>
      <c r="E2" s="8">
        <v>45309</v>
      </c>
      <c r="F2" s="8">
        <v>45310</v>
      </c>
      <c r="G2" s="8">
        <v>45400</v>
      </c>
      <c r="H2" s="10">
        <v>21735000</v>
      </c>
      <c r="I2" s="11">
        <f>42/(G2-F2)</f>
        <v>0.46666666666666667</v>
      </c>
      <c r="J2" s="10">
        <v>7245000</v>
      </c>
      <c r="K2" s="10">
        <f>+H2-J2</f>
        <v>14490000</v>
      </c>
      <c r="L2" s="10">
        <v>0</v>
      </c>
      <c r="M2" s="10">
        <v>0</v>
      </c>
      <c r="N2" s="12" t="s">
        <v>71</v>
      </c>
    </row>
    <row r="3" spans="1:14" ht="35.1" x14ac:dyDescent="0.55000000000000004">
      <c r="A3" s="5">
        <v>2</v>
      </c>
      <c r="B3" s="6" t="s">
        <v>2</v>
      </c>
      <c r="C3" s="7" t="s">
        <v>4</v>
      </c>
      <c r="D3" s="14" t="s">
        <v>72</v>
      </c>
      <c r="E3" s="8">
        <v>45309</v>
      </c>
      <c r="F3" s="8">
        <v>45310</v>
      </c>
      <c r="G3" s="8">
        <v>45445</v>
      </c>
      <c r="H3" s="10">
        <v>17235000</v>
      </c>
      <c r="I3" s="11">
        <f>42/(G3-F3)</f>
        <v>0.31111111111111112</v>
      </c>
      <c r="J3" s="10">
        <v>5745000</v>
      </c>
      <c r="K3" s="10">
        <f t="shared" ref="K3:K7" si="0">+H3-J3</f>
        <v>11490000</v>
      </c>
      <c r="L3" s="10">
        <v>0</v>
      </c>
      <c r="M3" s="10">
        <v>0</v>
      </c>
      <c r="N3" s="12" t="s">
        <v>73</v>
      </c>
    </row>
    <row r="4" spans="1:14" ht="35.1" x14ac:dyDescent="0.55000000000000004">
      <c r="A4" s="5">
        <v>3</v>
      </c>
      <c r="B4" s="6" t="s">
        <v>2</v>
      </c>
      <c r="C4" s="7" t="s">
        <v>4</v>
      </c>
      <c r="D4" s="14" t="s">
        <v>74</v>
      </c>
      <c r="E4" s="8">
        <v>45309</v>
      </c>
      <c r="F4" s="8">
        <v>45310</v>
      </c>
      <c r="G4" s="8">
        <v>45400</v>
      </c>
      <c r="H4" s="10">
        <v>17235000</v>
      </c>
      <c r="I4" s="11">
        <f>42/(G4-F4)</f>
        <v>0.46666666666666667</v>
      </c>
      <c r="J4" s="10">
        <v>5745000</v>
      </c>
      <c r="K4" s="10">
        <f t="shared" si="0"/>
        <v>11490000</v>
      </c>
      <c r="L4" s="10">
        <v>0</v>
      </c>
      <c r="M4" s="10">
        <v>0</v>
      </c>
      <c r="N4" s="12" t="s">
        <v>75</v>
      </c>
    </row>
    <row r="5" spans="1:14" ht="35.1" x14ac:dyDescent="0.55000000000000004">
      <c r="A5" s="5">
        <v>4</v>
      </c>
      <c r="B5" s="6" t="s">
        <v>2</v>
      </c>
      <c r="C5" s="7" t="s">
        <v>4</v>
      </c>
      <c r="D5" s="14" t="s">
        <v>76</v>
      </c>
      <c r="E5" s="8">
        <v>45309</v>
      </c>
      <c r="F5" s="8">
        <v>45310</v>
      </c>
      <c r="G5" s="8">
        <v>45400</v>
      </c>
      <c r="H5" s="10">
        <v>17235000</v>
      </c>
      <c r="I5" s="11">
        <f>42/(G5-F5)</f>
        <v>0.46666666666666667</v>
      </c>
      <c r="J5" s="10">
        <v>5745000</v>
      </c>
      <c r="K5" s="10">
        <f t="shared" si="0"/>
        <v>11490000</v>
      </c>
      <c r="L5" s="10">
        <v>0</v>
      </c>
      <c r="M5" s="10">
        <v>0</v>
      </c>
      <c r="N5" s="12" t="s">
        <v>77</v>
      </c>
    </row>
    <row r="6" spans="1:14" ht="35.1" x14ac:dyDescent="0.55000000000000004">
      <c r="A6" s="5">
        <v>5</v>
      </c>
      <c r="B6" s="6" t="s">
        <v>2</v>
      </c>
      <c r="C6" s="7" t="s">
        <v>4</v>
      </c>
      <c r="D6" s="14" t="s">
        <v>78</v>
      </c>
      <c r="E6" s="8">
        <v>45316</v>
      </c>
      <c r="F6" s="8">
        <v>45317</v>
      </c>
      <c r="G6" s="8">
        <v>45437</v>
      </c>
      <c r="H6" s="10">
        <v>12000000</v>
      </c>
      <c r="I6" s="11">
        <f>36/(G6-F6)</f>
        <v>0.3</v>
      </c>
      <c r="J6" s="10">
        <v>3000000</v>
      </c>
      <c r="K6" s="10">
        <f t="shared" si="0"/>
        <v>9000000</v>
      </c>
      <c r="L6" s="10">
        <v>0</v>
      </c>
      <c r="M6" s="10">
        <v>0</v>
      </c>
      <c r="N6" s="12" t="s">
        <v>79</v>
      </c>
    </row>
    <row r="7" spans="1:14" ht="35.1" x14ac:dyDescent="0.55000000000000004">
      <c r="A7" s="5">
        <v>6</v>
      </c>
      <c r="B7" s="6" t="s">
        <v>2</v>
      </c>
      <c r="C7" s="7" t="s">
        <v>4</v>
      </c>
      <c r="D7" s="14" t="s">
        <v>80</v>
      </c>
      <c r="E7" s="8">
        <v>45327</v>
      </c>
      <c r="F7" s="8">
        <v>45344</v>
      </c>
      <c r="G7" s="8">
        <v>45678</v>
      </c>
      <c r="H7" s="10">
        <v>440000000</v>
      </c>
      <c r="I7" s="11">
        <f>42/(G7-F7)</f>
        <v>0.12574850299401197</v>
      </c>
      <c r="J7" s="10">
        <v>0</v>
      </c>
      <c r="K7" s="10">
        <f t="shared" si="0"/>
        <v>440000000</v>
      </c>
      <c r="L7" s="10">
        <v>0</v>
      </c>
      <c r="M7" s="10">
        <v>0</v>
      </c>
      <c r="N7" s="13" t="s">
        <v>81</v>
      </c>
    </row>
    <row r="8" spans="1:14" ht="35.1" x14ac:dyDescent="0.55000000000000004">
      <c r="A8" s="5">
        <v>7</v>
      </c>
      <c r="B8" s="6" t="s">
        <v>2</v>
      </c>
      <c r="C8" s="7" t="s">
        <v>4</v>
      </c>
      <c r="D8" s="14" t="s">
        <v>13</v>
      </c>
      <c r="E8" s="8">
        <v>45327</v>
      </c>
      <c r="F8" s="8">
        <v>45330</v>
      </c>
      <c r="G8" s="8">
        <v>45450</v>
      </c>
      <c r="H8" s="10">
        <v>13992000</v>
      </c>
      <c r="I8" s="11">
        <f>22/(G8-F8)</f>
        <v>0.18333333333333332</v>
      </c>
      <c r="J8" s="10"/>
      <c r="K8" s="10">
        <f>+H8-J8</f>
        <v>13992000</v>
      </c>
      <c r="L8" s="10">
        <v>0</v>
      </c>
      <c r="M8" s="10">
        <v>0</v>
      </c>
      <c r="N8" s="12" t="s">
        <v>43</v>
      </c>
    </row>
    <row r="9" spans="1:14" ht="35.1" x14ac:dyDescent="0.55000000000000004">
      <c r="A9" s="5">
        <v>8</v>
      </c>
      <c r="B9" s="6" t="s">
        <v>2</v>
      </c>
      <c r="C9" s="7" t="s">
        <v>4</v>
      </c>
      <c r="D9" s="14" t="s">
        <v>14</v>
      </c>
      <c r="E9" s="8">
        <v>45330</v>
      </c>
      <c r="F9" s="8">
        <v>45331</v>
      </c>
      <c r="G9" s="8">
        <v>45420</v>
      </c>
      <c r="H9" s="10">
        <v>27000000</v>
      </c>
      <c r="I9" s="11">
        <f>21/(G9-F9)</f>
        <v>0.23595505617977527</v>
      </c>
      <c r="J9" s="10"/>
      <c r="K9" s="10">
        <f t="shared" ref="K9:K11" si="1">+H9-J9</f>
        <v>27000000</v>
      </c>
      <c r="L9" s="10">
        <v>0</v>
      </c>
      <c r="M9" s="10">
        <v>0</v>
      </c>
      <c r="N9" s="12" t="s">
        <v>44</v>
      </c>
    </row>
    <row r="10" spans="1:14" ht="35.1" x14ac:dyDescent="0.55000000000000004">
      <c r="A10" s="5">
        <v>9</v>
      </c>
      <c r="B10" s="6" t="s">
        <v>2</v>
      </c>
      <c r="C10" s="7" t="s">
        <v>4</v>
      </c>
      <c r="D10" s="14" t="s">
        <v>15</v>
      </c>
      <c r="E10" s="8">
        <v>45329</v>
      </c>
      <c r="F10" s="8">
        <v>45330</v>
      </c>
      <c r="G10" s="8">
        <v>45465</v>
      </c>
      <c r="H10" s="10">
        <v>32602500</v>
      </c>
      <c r="I10" s="11">
        <f>22/(G10-F10)</f>
        <v>0.16296296296296298</v>
      </c>
      <c r="J10" s="10"/>
      <c r="K10" s="10">
        <f t="shared" si="1"/>
        <v>32602500</v>
      </c>
      <c r="L10" s="10">
        <v>0</v>
      </c>
      <c r="M10" s="10">
        <v>0</v>
      </c>
      <c r="N10" s="12" t="s">
        <v>45</v>
      </c>
    </row>
    <row r="11" spans="1:14" ht="35.1" x14ac:dyDescent="0.55000000000000004">
      <c r="A11" s="5">
        <v>10</v>
      </c>
      <c r="B11" s="6" t="s">
        <v>2</v>
      </c>
      <c r="C11" s="7" t="s">
        <v>4</v>
      </c>
      <c r="D11" s="14" t="s">
        <v>16</v>
      </c>
      <c r="E11" s="8">
        <v>45330</v>
      </c>
      <c r="F11" s="8">
        <v>45334</v>
      </c>
      <c r="G11" s="8">
        <v>45469</v>
      </c>
      <c r="H11" s="10">
        <v>33750000</v>
      </c>
      <c r="I11" s="11">
        <f>18/(G11-F11)</f>
        <v>0.13333333333333333</v>
      </c>
      <c r="J11" s="10"/>
      <c r="K11" s="10">
        <f t="shared" si="1"/>
        <v>33750000</v>
      </c>
      <c r="L11" s="10">
        <v>0</v>
      </c>
      <c r="M11" s="10">
        <v>0</v>
      </c>
      <c r="N11" s="12" t="s">
        <v>46</v>
      </c>
    </row>
    <row r="12" spans="1:14" ht="35.1" x14ac:dyDescent="0.55000000000000004">
      <c r="A12" s="5">
        <v>11</v>
      </c>
      <c r="B12" s="6" t="s">
        <v>2</v>
      </c>
      <c r="C12" s="7" t="s">
        <v>4</v>
      </c>
      <c r="D12" s="14" t="s">
        <v>17</v>
      </c>
      <c r="E12" s="8">
        <v>45330</v>
      </c>
      <c r="F12" s="8">
        <v>45331</v>
      </c>
      <c r="G12" s="8">
        <v>45466</v>
      </c>
      <c r="H12" s="10">
        <v>32602500</v>
      </c>
      <c r="I12" s="11">
        <f>21/(G12-F12)</f>
        <v>0.15555555555555556</v>
      </c>
      <c r="J12" s="10"/>
      <c r="K12" s="10">
        <f t="shared" ref="K12:K36" si="2">+H12-J12</f>
        <v>32602500</v>
      </c>
      <c r="L12" s="10">
        <v>0</v>
      </c>
      <c r="M12" s="10">
        <v>0</v>
      </c>
      <c r="N12" s="12" t="s">
        <v>47</v>
      </c>
    </row>
    <row r="13" spans="1:14" ht="35.1" x14ac:dyDescent="0.55000000000000004">
      <c r="A13" s="5">
        <v>12</v>
      </c>
      <c r="B13" s="6" t="s">
        <v>2</v>
      </c>
      <c r="C13" s="7" t="s">
        <v>4</v>
      </c>
      <c r="D13" s="14" t="s">
        <v>18</v>
      </c>
      <c r="E13" s="8">
        <v>45334</v>
      </c>
      <c r="F13" s="8">
        <v>45335</v>
      </c>
      <c r="G13" s="8">
        <v>45470</v>
      </c>
      <c r="H13" s="10">
        <v>32602500</v>
      </c>
      <c r="I13" s="11">
        <f>17/(G13-F13)</f>
        <v>0.12592592592592591</v>
      </c>
      <c r="J13" s="10"/>
      <c r="K13" s="10">
        <f t="shared" si="2"/>
        <v>32602500</v>
      </c>
      <c r="L13" s="10">
        <v>0</v>
      </c>
      <c r="M13" s="10">
        <v>0</v>
      </c>
      <c r="N13" s="12" t="s">
        <v>48</v>
      </c>
    </row>
    <row r="14" spans="1:14" ht="35.1" x14ac:dyDescent="0.55000000000000004">
      <c r="A14" s="5">
        <v>13</v>
      </c>
      <c r="B14" s="6" t="s">
        <v>2</v>
      </c>
      <c r="C14" s="7" t="s">
        <v>4</v>
      </c>
      <c r="D14" s="14" t="s">
        <v>19</v>
      </c>
      <c r="E14" s="8">
        <v>45334</v>
      </c>
      <c r="F14" s="8">
        <v>45335</v>
      </c>
      <c r="G14" s="8">
        <v>45470</v>
      </c>
      <c r="H14" s="10">
        <v>33750000</v>
      </c>
      <c r="I14" s="11">
        <f>17/(G14-F14)</f>
        <v>0.12592592592592591</v>
      </c>
      <c r="J14" s="10"/>
      <c r="K14" s="10">
        <f t="shared" si="2"/>
        <v>33750000</v>
      </c>
      <c r="L14" s="10">
        <v>0</v>
      </c>
      <c r="M14" s="10">
        <v>0</v>
      </c>
      <c r="N14" s="12" t="s">
        <v>49</v>
      </c>
    </row>
    <row r="15" spans="1:14" ht="35.1" x14ac:dyDescent="0.55000000000000004">
      <c r="A15" s="5">
        <v>15</v>
      </c>
      <c r="B15" s="6" t="s">
        <v>2</v>
      </c>
      <c r="C15" s="7" t="s">
        <v>4</v>
      </c>
      <c r="D15" s="14" t="s">
        <v>20</v>
      </c>
      <c r="E15" s="8">
        <v>45337</v>
      </c>
      <c r="F15" s="8">
        <v>45338</v>
      </c>
      <c r="G15" s="8">
        <v>45458</v>
      </c>
      <c r="H15" s="10">
        <v>36000000</v>
      </c>
      <c r="I15" s="11">
        <f>14/(G15-F15)</f>
        <v>0.11666666666666667</v>
      </c>
      <c r="J15" s="10">
        <v>0</v>
      </c>
      <c r="K15" s="10">
        <f t="shared" si="2"/>
        <v>36000000</v>
      </c>
      <c r="L15" s="10">
        <v>0</v>
      </c>
      <c r="M15" s="10">
        <v>0</v>
      </c>
      <c r="N15" s="12" t="s">
        <v>50</v>
      </c>
    </row>
    <row r="16" spans="1:14" ht="35.1" x14ac:dyDescent="0.55000000000000004">
      <c r="A16" s="5">
        <v>16</v>
      </c>
      <c r="B16" s="6" t="s">
        <v>2</v>
      </c>
      <c r="C16" s="7" t="s">
        <v>4</v>
      </c>
      <c r="D16" s="14" t="s">
        <v>21</v>
      </c>
      <c r="E16" s="8">
        <v>45335</v>
      </c>
      <c r="F16" s="8">
        <v>45336</v>
      </c>
      <c r="G16" s="8">
        <v>45456</v>
      </c>
      <c r="H16" s="10">
        <v>25820000</v>
      </c>
      <c r="I16" s="11">
        <f>16/(G16-F16)</f>
        <v>0.13333333333333333</v>
      </c>
      <c r="J16" s="10">
        <v>0</v>
      </c>
      <c r="K16" s="10">
        <f t="shared" si="2"/>
        <v>25820000</v>
      </c>
      <c r="L16" s="10">
        <v>0</v>
      </c>
      <c r="M16" s="10">
        <v>0</v>
      </c>
      <c r="N16" s="12" t="s">
        <v>51</v>
      </c>
    </row>
    <row r="17" spans="1:14" ht="35.1" x14ac:dyDescent="0.55000000000000004">
      <c r="A17" s="5">
        <v>17</v>
      </c>
      <c r="B17" s="6" t="s">
        <v>2</v>
      </c>
      <c r="C17" s="7" t="s">
        <v>4</v>
      </c>
      <c r="D17" s="14" t="s">
        <v>22</v>
      </c>
      <c r="E17" s="8">
        <v>45335</v>
      </c>
      <c r="F17" s="8">
        <v>45336</v>
      </c>
      <c r="G17" s="8">
        <v>45471</v>
      </c>
      <c r="H17" s="10">
        <v>26424000</v>
      </c>
      <c r="I17" s="11">
        <f>16/(G17-F17)</f>
        <v>0.11851851851851852</v>
      </c>
      <c r="J17" s="10">
        <v>0</v>
      </c>
      <c r="K17" s="10">
        <f t="shared" si="2"/>
        <v>26424000</v>
      </c>
      <c r="L17" s="10">
        <v>0</v>
      </c>
      <c r="M17" s="10">
        <v>0</v>
      </c>
      <c r="N17" s="12" t="s">
        <v>52</v>
      </c>
    </row>
    <row r="18" spans="1:14" ht="35.1" x14ac:dyDescent="0.55000000000000004">
      <c r="A18" s="5">
        <v>18</v>
      </c>
      <c r="B18" s="6" t="s">
        <v>2</v>
      </c>
      <c r="C18" s="7" t="s">
        <v>4</v>
      </c>
      <c r="D18" s="14" t="s">
        <v>23</v>
      </c>
      <c r="E18" s="8">
        <v>45335</v>
      </c>
      <c r="F18" s="8">
        <v>45336</v>
      </c>
      <c r="G18" s="8">
        <v>45471</v>
      </c>
      <c r="H18" s="10">
        <v>33750000</v>
      </c>
      <c r="I18" s="11">
        <f t="shared" ref="I18:I19" si="3">16/(G18-F18)</f>
        <v>0.11851851851851852</v>
      </c>
      <c r="J18" s="10">
        <v>0</v>
      </c>
      <c r="K18" s="10">
        <f t="shared" si="2"/>
        <v>33750000</v>
      </c>
      <c r="L18" s="10">
        <v>0</v>
      </c>
      <c r="M18" s="10">
        <v>0</v>
      </c>
      <c r="N18" s="12" t="s">
        <v>53</v>
      </c>
    </row>
    <row r="19" spans="1:14" ht="35.1" x14ac:dyDescent="0.55000000000000004">
      <c r="A19" s="5">
        <v>19</v>
      </c>
      <c r="B19" s="6" t="s">
        <v>2</v>
      </c>
      <c r="C19" s="7" t="s">
        <v>4</v>
      </c>
      <c r="D19" s="14" t="s">
        <v>24</v>
      </c>
      <c r="E19" s="8">
        <v>45336</v>
      </c>
      <c r="F19" s="8">
        <v>45336</v>
      </c>
      <c r="G19" s="8">
        <v>45471</v>
      </c>
      <c r="H19" s="10">
        <v>33750000</v>
      </c>
      <c r="I19" s="11">
        <f t="shared" si="3"/>
        <v>0.11851851851851852</v>
      </c>
      <c r="J19" s="10">
        <v>0</v>
      </c>
      <c r="K19" s="10">
        <f t="shared" si="2"/>
        <v>33750000</v>
      </c>
      <c r="L19" s="10">
        <v>0</v>
      </c>
      <c r="M19" s="10">
        <v>0</v>
      </c>
      <c r="N19" s="12" t="s">
        <v>54</v>
      </c>
    </row>
    <row r="20" spans="1:14" ht="35.1" x14ac:dyDescent="0.55000000000000004">
      <c r="A20" s="5">
        <v>20</v>
      </c>
      <c r="B20" s="6" t="s">
        <v>2</v>
      </c>
      <c r="C20" s="7" t="s">
        <v>4</v>
      </c>
      <c r="D20" s="14" t="s">
        <v>25</v>
      </c>
      <c r="E20" s="8" t="s">
        <v>42</v>
      </c>
      <c r="F20" s="8">
        <v>45338</v>
      </c>
      <c r="G20" s="8">
        <v>45458</v>
      </c>
      <c r="H20" s="10">
        <v>28980000</v>
      </c>
      <c r="I20" s="11">
        <f t="shared" ref="I20" si="4">42/(G20-F20)</f>
        <v>0.35</v>
      </c>
      <c r="J20" s="10">
        <v>0</v>
      </c>
      <c r="K20" s="10">
        <f t="shared" si="2"/>
        <v>28980000</v>
      </c>
      <c r="L20" s="10">
        <v>0</v>
      </c>
      <c r="M20" s="10">
        <v>0</v>
      </c>
      <c r="N20" s="12" t="s">
        <v>55</v>
      </c>
    </row>
    <row r="21" spans="1:14" ht="35.1" x14ac:dyDescent="0.55000000000000004">
      <c r="A21" s="5">
        <v>21</v>
      </c>
      <c r="B21" s="6" t="s">
        <v>2</v>
      </c>
      <c r="C21" s="7" t="s">
        <v>4</v>
      </c>
      <c r="D21" s="14" t="s">
        <v>26</v>
      </c>
      <c r="E21" s="8">
        <v>45336</v>
      </c>
      <c r="F21" s="8">
        <v>45338</v>
      </c>
      <c r="G21" s="8">
        <v>45473</v>
      </c>
      <c r="H21" s="10">
        <v>26424000</v>
      </c>
      <c r="I21" s="11">
        <f>14/(G21-F21)</f>
        <v>0.1037037037037037</v>
      </c>
      <c r="J21" s="10">
        <v>0</v>
      </c>
      <c r="K21" s="10">
        <f t="shared" si="2"/>
        <v>26424000</v>
      </c>
      <c r="L21" s="10">
        <v>0</v>
      </c>
      <c r="M21" s="10">
        <v>0</v>
      </c>
      <c r="N21" s="12" t="s">
        <v>56</v>
      </c>
    </row>
    <row r="22" spans="1:14" ht="35.1" x14ac:dyDescent="0.55000000000000004">
      <c r="A22" s="5">
        <v>22</v>
      </c>
      <c r="B22" s="6" t="s">
        <v>2</v>
      </c>
      <c r="C22" s="7" t="s">
        <v>4</v>
      </c>
      <c r="D22" s="14" t="s">
        <v>27</v>
      </c>
      <c r="E22" s="8">
        <v>45336</v>
      </c>
      <c r="F22" s="8">
        <v>45337</v>
      </c>
      <c r="G22" s="8">
        <v>45472</v>
      </c>
      <c r="H22" s="10">
        <v>33750000</v>
      </c>
      <c r="I22" s="11">
        <f>15/(G22-F22)</f>
        <v>0.1111111111111111</v>
      </c>
      <c r="J22" s="10">
        <v>0</v>
      </c>
      <c r="K22" s="10">
        <f t="shared" si="2"/>
        <v>33750000</v>
      </c>
      <c r="L22" s="10">
        <v>0</v>
      </c>
      <c r="M22" s="10">
        <v>0</v>
      </c>
      <c r="N22" s="12" t="s">
        <v>57</v>
      </c>
    </row>
    <row r="23" spans="1:14" ht="35.1" x14ac:dyDescent="0.55000000000000004">
      <c r="A23" s="5">
        <v>23</v>
      </c>
      <c r="B23" s="6" t="s">
        <v>2</v>
      </c>
      <c r="C23" s="7" t="s">
        <v>4</v>
      </c>
      <c r="D23" s="14" t="s">
        <v>28</v>
      </c>
      <c r="E23" s="8">
        <v>45337</v>
      </c>
      <c r="F23" s="8">
        <v>45335</v>
      </c>
      <c r="G23" s="8">
        <v>45455</v>
      </c>
      <c r="H23" s="10">
        <v>32000000</v>
      </c>
      <c r="I23" s="11">
        <f>17/(G23-F23)</f>
        <v>0.14166666666666666</v>
      </c>
      <c r="J23" s="10">
        <v>0</v>
      </c>
      <c r="K23" s="10">
        <f t="shared" si="2"/>
        <v>32000000</v>
      </c>
      <c r="L23" s="10">
        <v>0</v>
      </c>
      <c r="M23" s="10">
        <v>0</v>
      </c>
      <c r="N23" s="12" t="s">
        <v>58</v>
      </c>
    </row>
    <row r="24" spans="1:14" ht="35.1" x14ac:dyDescent="0.55000000000000004">
      <c r="A24" s="5">
        <v>24</v>
      </c>
      <c r="B24" s="6" t="s">
        <v>2</v>
      </c>
      <c r="C24" s="7" t="s">
        <v>4</v>
      </c>
      <c r="D24" s="14" t="s">
        <v>29</v>
      </c>
      <c r="E24" s="8">
        <v>45337</v>
      </c>
      <c r="F24" s="8">
        <v>45338</v>
      </c>
      <c r="G24" s="8">
        <v>45473</v>
      </c>
      <c r="H24" s="10">
        <v>32602500</v>
      </c>
      <c r="I24" s="11">
        <f>14/(G24-F24)</f>
        <v>0.1037037037037037</v>
      </c>
      <c r="J24" s="10">
        <v>0</v>
      </c>
      <c r="K24" s="10">
        <f t="shared" si="2"/>
        <v>32602500</v>
      </c>
      <c r="L24" s="10">
        <v>0</v>
      </c>
      <c r="M24" s="10">
        <v>0</v>
      </c>
      <c r="N24" s="12" t="s">
        <v>59</v>
      </c>
    </row>
    <row r="25" spans="1:14" ht="35.1" x14ac:dyDescent="0.55000000000000004">
      <c r="A25" s="5">
        <v>25</v>
      </c>
      <c r="B25" s="6" t="s">
        <v>2</v>
      </c>
      <c r="C25" s="7" t="s">
        <v>4</v>
      </c>
      <c r="D25" s="14" t="s">
        <v>30</v>
      </c>
      <c r="E25" s="8">
        <v>45341</v>
      </c>
      <c r="F25" s="8">
        <v>45342</v>
      </c>
      <c r="G25" s="8">
        <v>45472</v>
      </c>
      <c r="H25" s="10">
        <v>31482000</v>
      </c>
      <c r="I25" s="11">
        <f>10/(G25-F25)</f>
        <v>7.6923076923076927E-2</v>
      </c>
      <c r="J25" s="10">
        <v>0</v>
      </c>
      <c r="K25" s="10">
        <f t="shared" si="2"/>
        <v>31482000</v>
      </c>
      <c r="L25" s="10">
        <v>0</v>
      </c>
      <c r="M25" s="10">
        <v>0</v>
      </c>
      <c r="N25" s="12" t="s">
        <v>60</v>
      </c>
    </row>
    <row r="26" spans="1:14" ht="35.1" x14ac:dyDescent="0.55000000000000004">
      <c r="A26" s="5">
        <v>27</v>
      </c>
      <c r="B26" s="6" t="s">
        <v>2</v>
      </c>
      <c r="C26" s="7" t="s">
        <v>4</v>
      </c>
      <c r="D26" s="14" t="s">
        <v>31</v>
      </c>
      <c r="E26" s="8">
        <v>45343</v>
      </c>
      <c r="F26" s="8">
        <v>45345</v>
      </c>
      <c r="G26" s="8">
        <v>45465</v>
      </c>
      <c r="H26" s="10">
        <v>28980000</v>
      </c>
      <c r="I26" s="11">
        <f>7/(G26-F26)</f>
        <v>5.8333333333333334E-2</v>
      </c>
      <c r="J26" s="10">
        <v>0</v>
      </c>
      <c r="K26" s="10">
        <f t="shared" si="2"/>
        <v>28980000</v>
      </c>
      <c r="L26" s="10">
        <v>0</v>
      </c>
      <c r="M26" s="10">
        <v>0</v>
      </c>
      <c r="N26" s="12" t="s">
        <v>61</v>
      </c>
    </row>
    <row r="27" spans="1:14" ht="35.1" x14ac:dyDescent="0.55000000000000004">
      <c r="A27" s="5">
        <v>28</v>
      </c>
      <c r="B27" s="6" t="s">
        <v>2</v>
      </c>
      <c r="C27" s="7" t="s">
        <v>4</v>
      </c>
      <c r="D27" s="14" t="s">
        <v>32</v>
      </c>
      <c r="E27" s="8">
        <v>45341</v>
      </c>
      <c r="F27" s="8">
        <v>45343</v>
      </c>
      <c r="G27" s="8">
        <v>45473</v>
      </c>
      <c r="H27" s="10">
        <v>30316000</v>
      </c>
      <c r="I27" s="11">
        <f>9/(G27-F27)</f>
        <v>6.9230769230769235E-2</v>
      </c>
      <c r="J27" s="10">
        <v>0</v>
      </c>
      <c r="K27" s="10">
        <f t="shared" si="2"/>
        <v>30316000</v>
      </c>
      <c r="L27" s="10">
        <v>0</v>
      </c>
      <c r="M27" s="10">
        <v>0</v>
      </c>
      <c r="N27" s="12" t="s">
        <v>62</v>
      </c>
    </row>
    <row r="28" spans="1:14" ht="23.4" x14ac:dyDescent="0.55000000000000004">
      <c r="A28" s="5">
        <v>29</v>
      </c>
      <c r="B28" s="6" t="s">
        <v>8</v>
      </c>
      <c r="C28" s="7" t="s">
        <v>11</v>
      </c>
      <c r="D28" s="14" t="s">
        <v>33</v>
      </c>
      <c r="E28" s="8">
        <v>45337</v>
      </c>
      <c r="F28" s="8">
        <v>45337</v>
      </c>
      <c r="G28" s="8">
        <v>45640</v>
      </c>
      <c r="H28" s="10">
        <v>83000000</v>
      </c>
      <c r="I28" s="11">
        <f>15/(G28-F28)</f>
        <v>4.9504950495049507E-2</v>
      </c>
      <c r="J28" s="10">
        <v>0</v>
      </c>
      <c r="K28" s="10">
        <f t="shared" si="2"/>
        <v>83000000</v>
      </c>
      <c r="L28" s="10">
        <v>0</v>
      </c>
      <c r="M28" s="10">
        <v>0</v>
      </c>
      <c r="N28" s="12" t="s">
        <v>63</v>
      </c>
    </row>
    <row r="29" spans="1:14" ht="23.4" x14ac:dyDescent="0.55000000000000004">
      <c r="A29" s="5">
        <v>30</v>
      </c>
      <c r="B29" s="6" t="s">
        <v>8</v>
      </c>
      <c r="C29" s="7" t="s">
        <v>11</v>
      </c>
      <c r="D29" s="14" t="s">
        <v>34</v>
      </c>
      <c r="E29" s="8">
        <v>45338</v>
      </c>
      <c r="F29" s="8">
        <v>45338</v>
      </c>
      <c r="G29" s="8">
        <v>45641</v>
      </c>
      <c r="H29" s="10">
        <v>14000000</v>
      </c>
      <c r="I29" s="11">
        <f>14/(G29-F29)</f>
        <v>4.6204620462046202E-2</v>
      </c>
      <c r="J29" s="10">
        <v>0</v>
      </c>
      <c r="K29" s="10">
        <f t="shared" si="2"/>
        <v>14000000</v>
      </c>
      <c r="L29" s="10">
        <v>0</v>
      </c>
      <c r="M29" s="10">
        <v>0</v>
      </c>
      <c r="N29" s="12" t="s">
        <v>63</v>
      </c>
    </row>
    <row r="30" spans="1:14" ht="23.4" x14ac:dyDescent="0.55000000000000004">
      <c r="A30" s="5">
        <v>31</v>
      </c>
      <c r="B30" s="6" t="s">
        <v>9</v>
      </c>
      <c r="C30" s="7" t="s">
        <v>11</v>
      </c>
      <c r="D30" s="14" t="s">
        <v>35</v>
      </c>
      <c r="E30" s="8">
        <v>45338</v>
      </c>
      <c r="F30" s="8">
        <v>45338</v>
      </c>
      <c r="G30" s="8">
        <v>45641</v>
      </c>
      <c r="H30" s="10">
        <v>31000000</v>
      </c>
      <c r="I30" s="11">
        <f>14/(G30-F30)</f>
        <v>4.6204620462046202E-2</v>
      </c>
      <c r="J30" s="10">
        <v>0</v>
      </c>
      <c r="K30" s="10">
        <f t="shared" si="2"/>
        <v>31000000</v>
      </c>
      <c r="L30" s="10">
        <v>0</v>
      </c>
      <c r="M30" s="10">
        <v>0</v>
      </c>
      <c r="N30" s="12" t="s">
        <v>63</v>
      </c>
    </row>
    <row r="31" spans="1:14" ht="35.1" x14ac:dyDescent="0.55000000000000004">
      <c r="A31" s="5">
        <v>32</v>
      </c>
      <c r="B31" s="6" t="s">
        <v>10</v>
      </c>
      <c r="C31" s="7" t="s">
        <v>12</v>
      </c>
      <c r="D31" s="14" t="s">
        <v>36</v>
      </c>
      <c r="E31" s="8">
        <v>45343</v>
      </c>
      <c r="F31" s="8">
        <v>45374</v>
      </c>
      <c r="G31" s="8">
        <v>45404</v>
      </c>
      <c r="H31" s="10">
        <v>19323100</v>
      </c>
      <c r="I31" s="11">
        <v>0</v>
      </c>
      <c r="J31" s="10">
        <v>0</v>
      </c>
      <c r="K31" s="10">
        <f t="shared" si="2"/>
        <v>19323100</v>
      </c>
      <c r="L31" s="10">
        <v>0</v>
      </c>
      <c r="M31" s="10">
        <v>0</v>
      </c>
      <c r="N31" s="12" t="s">
        <v>64</v>
      </c>
    </row>
    <row r="32" spans="1:14" ht="35.1" x14ac:dyDescent="0.55000000000000004">
      <c r="A32" s="5">
        <v>33</v>
      </c>
      <c r="B32" s="6" t="s">
        <v>2</v>
      </c>
      <c r="C32" s="7" t="s">
        <v>4</v>
      </c>
      <c r="D32" s="14" t="s">
        <v>37</v>
      </c>
      <c r="E32" s="8">
        <v>45348</v>
      </c>
      <c r="F32" s="8">
        <v>45356</v>
      </c>
      <c r="G32" s="8">
        <v>45477</v>
      </c>
      <c r="H32" s="10">
        <v>28980000</v>
      </c>
      <c r="I32" s="11">
        <v>0</v>
      </c>
      <c r="J32" s="10">
        <v>0</v>
      </c>
      <c r="K32" s="10">
        <f t="shared" si="2"/>
        <v>28980000</v>
      </c>
      <c r="L32" s="10">
        <v>0</v>
      </c>
      <c r="M32" s="10">
        <v>0</v>
      </c>
      <c r="N32" s="12" t="s">
        <v>65</v>
      </c>
    </row>
    <row r="33" spans="1:14" ht="35.1" x14ac:dyDescent="0.55000000000000004">
      <c r="A33" s="5">
        <v>35</v>
      </c>
      <c r="B33" s="6" t="s">
        <v>2</v>
      </c>
      <c r="C33" s="7" t="s">
        <v>4</v>
      </c>
      <c r="D33" s="14" t="s">
        <v>38</v>
      </c>
      <c r="E33" s="8">
        <v>45344</v>
      </c>
      <c r="F33" s="8">
        <v>45350</v>
      </c>
      <c r="G33" s="8">
        <v>45470</v>
      </c>
      <c r="H33" s="10">
        <v>28980000</v>
      </c>
      <c r="I33" s="11">
        <f>1/(G33-F33)</f>
        <v>8.3333333333333332E-3</v>
      </c>
      <c r="J33" s="10">
        <v>0</v>
      </c>
      <c r="K33" s="10">
        <f t="shared" si="2"/>
        <v>28980000</v>
      </c>
      <c r="L33" s="10">
        <v>0</v>
      </c>
      <c r="M33" s="10">
        <v>0</v>
      </c>
      <c r="N33" s="12" t="s">
        <v>66</v>
      </c>
    </row>
    <row r="34" spans="1:14" ht="35.1" x14ac:dyDescent="0.55000000000000004">
      <c r="A34" s="5">
        <v>36</v>
      </c>
      <c r="B34" s="6" t="s">
        <v>2</v>
      </c>
      <c r="C34" s="7" t="s">
        <v>4</v>
      </c>
      <c r="D34" s="14" t="s">
        <v>39</v>
      </c>
      <c r="E34" s="8">
        <v>45344</v>
      </c>
      <c r="F34" s="8">
        <v>45345</v>
      </c>
      <c r="G34" s="8">
        <v>45465</v>
      </c>
      <c r="H34" s="10">
        <v>23488000</v>
      </c>
      <c r="I34" s="11">
        <f>7/(G34-F34)</f>
        <v>5.8333333333333334E-2</v>
      </c>
      <c r="J34" s="10">
        <v>0</v>
      </c>
      <c r="K34" s="10">
        <f t="shared" si="2"/>
        <v>23488000</v>
      </c>
      <c r="L34" s="10">
        <v>0</v>
      </c>
      <c r="M34" s="10">
        <v>0</v>
      </c>
      <c r="N34" s="12" t="s">
        <v>67</v>
      </c>
    </row>
    <row r="35" spans="1:14" ht="35.1" x14ac:dyDescent="0.55000000000000004">
      <c r="A35" s="5">
        <v>37</v>
      </c>
      <c r="B35" s="6" t="s">
        <v>2</v>
      </c>
      <c r="C35" s="7" t="s">
        <v>4</v>
      </c>
      <c r="D35" s="14" t="s">
        <v>40</v>
      </c>
      <c r="E35" s="8">
        <v>45348</v>
      </c>
      <c r="F35" s="8">
        <v>45350</v>
      </c>
      <c r="G35" s="8">
        <v>45439</v>
      </c>
      <c r="H35" s="10">
        <v>10494000</v>
      </c>
      <c r="I35" s="11">
        <f>1/(G35-F35)</f>
        <v>1.1235955056179775E-2</v>
      </c>
      <c r="J35" s="10">
        <v>0</v>
      </c>
      <c r="K35" s="10">
        <f t="shared" si="2"/>
        <v>10494000</v>
      </c>
      <c r="L35" s="10">
        <v>0</v>
      </c>
      <c r="M35" s="10">
        <v>0</v>
      </c>
      <c r="N35" s="12" t="s">
        <v>68</v>
      </c>
    </row>
    <row r="36" spans="1:14" ht="35.1" x14ac:dyDescent="0.55000000000000004">
      <c r="A36" s="5">
        <v>38</v>
      </c>
      <c r="B36" s="6" t="s">
        <v>2</v>
      </c>
      <c r="C36" s="7" t="s">
        <v>4</v>
      </c>
      <c r="D36" s="14" t="s">
        <v>41</v>
      </c>
      <c r="E36" s="8">
        <v>45351</v>
      </c>
      <c r="F36" s="8">
        <v>45352</v>
      </c>
      <c r="G36" s="9">
        <v>45473</v>
      </c>
      <c r="H36" s="10">
        <v>13992000</v>
      </c>
      <c r="I36" s="11">
        <v>0</v>
      </c>
      <c r="J36" s="10">
        <v>0</v>
      </c>
      <c r="K36" s="10">
        <f t="shared" si="2"/>
        <v>13992000</v>
      </c>
      <c r="L36" s="10">
        <v>0</v>
      </c>
      <c r="M36" s="10">
        <v>0</v>
      </c>
      <c r="N36" s="12" t="s">
        <v>69</v>
      </c>
    </row>
  </sheetData>
  <dataValidations count="1">
    <dataValidation type="list" allowBlank="1" showInputMessage="1" showErrorMessage="1" sqref="B2:C7 C1" xr:uid="{00000000-0002-0000-0000-000001000000}">
      <formula1>#REF!</formula1>
    </dataValidation>
  </dataValidations>
  <hyperlinks>
    <hyperlink ref="N9" r:id="rId1" xr:uid="{00000000-0004-0000-0000-000000000000}"/>
    <hyperlink ref="N8" r:id="rId2" xr:uid="{00000000-0004-0000-0000-000001000000}"/>
    <hyperlink ref="N10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20" r:id="rId11" xr:uid="{00000000-0004-0000-0000-00000A000000}"/>
    <hyperlink ref="N21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5" r:id="rId16" xr:uid="{00000000-0004-0000-0000-00000F000000}"/>
    <hyperlink ref="N19" r:id="rId17" xr:uid="{00000000-0004-0000-0000-000010000000}"/>
    <hyperlink ref="N26" r:id="rId18" xr:uid="{00000000-0004-0000-0000-000011000000}"/>
    <hyperlink ref="N27" r:id="rId19" xr:uid="{00000000-0004-0000-0000-000012000000}"/>
    <hyperlink ref="N31" r:id="rId20" xr:uid="{00000000-0004-0000-0000-000013000000}"/>
    <hyperlink ref="N32" r:id="rId21" xr:uid="{00000000-0004-0000-0000-000014000000}"/>
    <hyperlink ref="N28" r:id="rId22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15000000}"/>
    <hyperlink ref="N29" r:id="rId23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16000000}"/>
    <hyperlink ref="N30" r:id="rId24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" r:id="rId29" xr:uid="{00000000-0004-0000-0000-00001C000000}"/>
    <hyperlink ref="N2" r:id="rId30" xr:uid="{00000000-0004-0000-0000-00001D000000}"/>
    <hyperlink ref="N4" r:id="rId31" xr:uid="{00000000-0004-0000-0000-00001E000000}"/>
    <hyperlink ref="N7" r:id="rId32" xr:uid="{00000000-0004-0000-0000-00001F000000}"/>
  </hyperlinks>
  <pageMargins left="0.7" right="0.7" top="0.75" bottom="0.75" header="0.3" footer="0.3"/>
  <pageSetup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2024-05-03T16:21:09Z</dcterms:modified>
</cp:coreProperties>
</file>