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X:\OAP\REPORTE PAG TRANSPARENCIA\2023\DICIEMBRE\"/>
    </mc:Choice>
  </mc:AlternateContent>
  <xr:revisionPtr revIDLastSave="0" documentId="13_ncr:1_{9DDD7F2E-5897-45E4-8E6E-6AA7588D6B3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DIGER_ Ctratos y Ejec Pptal" sheetId="1" r:id="rId1"/>
  </sheets>
  <definedNames>
    <definedName name="_xlnm._FilterDatabase" localSheetId="0" hidden="1">'IDIGER_ Ctratos y Ejec Pptal'!$A$1:$N$192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2" i="1" l="1"/>
  <c r="K173" i="1"/>
  <c r="H172" i="1"/>
  <c r="K171" i="1"/>
  <c r="H171" i="1"/>
  <c r="K158" i="1"/>
  <c r="K159" i="1"/>
  <c r="K131" i="1"/>
  <c r="H131" i="1"/>
  <c r="K107" i="1"/>
  <c r="H107" i="1"/>
  <c r="K105" i="1"/>
  <c r="H105" i="1"/>
  <c r="K206" i="1" l="1"/>
  <c r="K207" i="1"/>
  <c r="K208" i="1"/>
  <c r="K209" i="1"/>
  <c r="K210" i="1"/>
  <c r="K205" i="1"/>
  <c r="H180" i="1"/>
  <c r="H178" i="1"/>
  <c r="H177" i="1"/>
  <c r="H174" i="1"/>
  <c r="H173" i="1"/>
  <c r="H170" i="1"/>
  <c r="J170" i="1"/>
  <c r="H167" i="1"/>
  <c r="H162" i="1"/>
  <c r="H160" i="1"/>
  <c r="H147" i="1" l="1"/>
  <c r="H145" i="1"/>
  <c r="H141" i="1"/>
  <c r="H140" i="1"/>
  <c r="H138" i="1"/>
  <c r="H129" i="1"/>
  <c r="H127" i="1"/>
  <c r="H123" i="1"/>
  <c r="H121" i="1"/>
  <c r="H119" i="1"/>
  <c r="H118" i="1"/>
  <c r="H117" i="1"/>
  <c r="H114" i="1"/>
  <c r="H113" i="1"/>
  <c r="H111" i="1"/>
  <c r="H110" i="1"/>
  <c r="H109" i="1"/>
  <c r="M109" i="1"/>
  <c r="H102" i="1"/>
  <c r="H101" i="1"/>
  <c r="H100" i="1"/>
  <c r="H99" i="1"/>
  <c r="H97" i="1"/>
  <c r="H96" i="1"/>
  <c r="H95" i="1"/>
  <c r="H94" i="1"/>
  <c r="H93" i="1"/>
  <c r="H89" i="1"/>
  <c r="H87" i="1"/>
  <c r="H85" i="1"/>
  <c r="H84" i="1"/>
  <c r="H83" i="1"/>
  <c r="H81" i="1"/>
  <c r="H79" i="1"/>
  <c r="H78" i="1"/>
  <c r="H77" i="1"/>
  <c r="H70" i="1"/>
  <c r="H68" i="1"/>
  <c r="H63" i="1"/>
  <c r="H60" i="1"/>
  <c r="M60" i="1"/>
  <c r="H59" i="1"/>
  <c r="H56" i="1"/>
  <c r="H55" i="1"/>
  <c r="H54" i="1"/>
  <c r="H51" i="1"/>
  <c r="H50" i="1"/>
  <c r="H49" i="1"/>
  <c r="H46" i="1"/>
  <c r="H45" i="1"/>
  <c r="H44" i="1"/>
  <c r="H43" i="1"/>
  <c r="H42" i="1"/>
  <c r="H40" i="1"/>
  <c r="H39" i="1"/>
  <c r="H37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1" i="1"/>
  <c r="H20" i="1"/>
  <c r="H18" i="1"/>
  <c r="H16" i="1"/>
  <c r="H15" i="1"/>
  <c r="H14" i="1"/>
  <c r="H12" i="1"/>
  <c r="H10" i="1"/>
  <c r="H8" i="1"/>
  <c r="H7" i="1"/>
  <c r="H5" i="1"/>
  <c r="H3" i="1"/>
</calcChain>
</file>

<file path=xl/sharedStrings.xml><?xml version="1.0" encoding="utf-8"?>
<sst xmlns="http://schemas.openxmlformats.org/spreadsheetml/2006/main" count="826" uniqueCount="462">
  <si>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</si>
  <si>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</si>
  <si>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</si>
  <si>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</si>
  <si>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</si>
  <si>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</si>
  <si>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DE TERMINACIÓN</t>
  </si>
  <si>
    <t>VALOR DEL CONTRATO</t>
  </si>
  <si>
    <t>PORCENTAJE DE EJECUCIÓN</t>
  </si>
  <si>
    <t>RECURSOS TOTALES DESEMBOLSADOS O PAGADOS</t>
  </si>
  <si>
    <t xml:space="preserve">CANTIDAD DE OTROS SÍES Y ADICIONES </t>
  </si>
  <si>
    <t>VALOR OTROS SÍES Y ADICIONES</t>
  </si>
  <si>
    <t>LINK</t>
  </si>
  <si>
    <t>12 12-Contratación Directa (Ley 1150 de 2007)</t>
  </si>
  <si>
    <t>CONTRATO INTERADMINISTRATIVO</t>
  </si>
  <si>
    <t>UNIVERSIDAD DISTRITAL FRANCISCO JOSE DE CALDAS</t>
  </si>
  <si>
    <t>https://community.secop.gov.co/Public/Tendering/OpportunityDetail/Index?noticeUID=CO1.NTC.4662201&amp;isFromPublicArea=True&amp;isModal=False</t>
  </si>
  <si>
    <t>LORENA CARDENAS RODRIGUEZ</t>
  </si>
  <si>
    <t>MABEL LUCERO RUEDA ACOSTA</t>
  </si>
  <si>
    <t>DIANA CAROLINA HERNANDEZ GALINDO</t>
  </si>
  <si>
    <t>ANDRES GIOVANNY BARRIOS SUÁREZ</t>
  </si>
  <si>
    <t>ADRIANA CRUZ RODRIGUEZ</t>
  </si>
  <si>
    <t>DANIEL DAVID MARIN ARCILA</t>
  </si>
  <si>
    <t>CLARA LILIANA MEJIA ORTIZ</t>
  </si>
  <si>
    <t>MONICA MARCELA QUIJANO SALAMANCA</t>
  </si>
  <si>
    <t>MARIA NELLYS FABREGAS RUMBO</t>
  </si>
  <si>
    <t>MIGUEL ANGEL CASTRO</t>
  </si>
  <si>
    <t>JESUS SEBASTIÁN PARRAGA CASALLAS</t>
  </si>
  <si>
    <t>DAVID FERNANDO SUAREZ MORALES</t>
  </si>
  <si>
    <t>CAROLINA RODRIGUEZ PUIN</t>
  </si>
  <si>
    <t>SANDRA MILENA CARRILLO TIQUE</t>
  </si>
  <si>
    <t>WILLIAM JAVIER AMOROCHO GARCIA</t>
  </si>
  <si>
    <t>ELSA LUCIA TRUJILLO ROMERO</t>
  </si>
  <si>
    <t>LISETH PATRICIA CRUZ MORALES</t>
  </si>
  <si>
    <t>DIEGO ARMANDO MOLINA VARGAS</t>
  </si>
  <si>
    <t>CARLOS ALFONSO OLIVEROS</t>
  </si>
  <si>
    <t>JENNIFER PAOLA RODRIGUEZ RINCON</t>
  </si>
  <si>
    <t>MARIA DEL PILAR AVILA RODRIGUEZ</t>
  </si>
  <si>
    <t>EDGAR GIOVANNY RIVERA MUÑOZ</t>
  </si>
  <si>
    <t>EDISON ALFONSO BAREÑO FORERO</t>
  </si>
  <si>
    <t>ERIKA VANESSA VANEGAS GOMEZ</t>
  </si>
  <si>
    <t>JAIME ALFREDO QUINTERO OLAYA</t>
  </si>
  <si>
    <t>CLAUDIA ANDREA FERNANDEZ LOPEZ</t>
  </si>
  <si>
    <t>CAROL JOHANNA ACERO BAQUERO</t>
  </si>
  <si>
    <t>OTTO ALFREDO MARQUEZ MONROY</t>
  </si>
  <si>
    <t>LUIS OSWALDO CONTRERAS OLIVOS</t>
  </si>
  <si>
    <t>EDUARDO SANTOS URIBE</t>
  </si>
  <si>
    <t>HAROLD MENDOZA GONZALEZ</t>
  </si>
  <si>
    <t>PAULA TATIANA TAVERA GOMEZ</t>
  </si>
  <si>
    <t>JHON JAIRO PALACIO VACA</t>
  </si>
  <si>
    <t>DIVA MYREYA PINEDA BERNAL</t>
  </si>
  <si>
    <t>LUZ YADIRA GONZALEZ RAMIREZ</t>
  </si>
  <si>
    <t>CRISTINA DEL PILAR VEGA ARIAS</t>
  </si>
  <si>
    <t>JUAN ALBERTO AVILA CASTAÑEDA</t>
  </si>
  <si>
    <t>MARIBEL RODRIGUEZ RODRIGUEZ</t>
  </si>
  <si>
    <t>KATHERIN CRUZ BOHORQUEZ</t>
  </si>
  <si>
    <t>JORGE ENRIQUE CARDONA RODRIGEZ</t>
  </si>
  <si>
    <t>DAVID LOPEZ CASTELLANOS</t>
  </si>
  <si>
    <t>WILLIAM RAMIREZ</t>
  </si>
  <si>
    <t>JAVIER HERNANDO KENNETH RODRIGUEZ ALBARRACIN</t>
  </si>
  <si>
    <t>JOHN YEZID HERRERA MATIAS</t>
  </si>
  <si>
    <t>EDGAR DAVID ORTIZ CIFUENTES</t>
  </si>
  <si>
    <t>AMIRA YANETH RODRÍGUEZ HOLGUÍN</t>
  </si>
  <si>
    <t>DIEGO CAMILO PLAZAS OLAYA</t>
  </si>
  <si>
    <t>MARIA CAMILA OSORIO CANTILLO</t>
  </si>
  <si>
    <t>LEIDY CAROLINA GUTIERREZ PINEDA</t>
  </si>
  <si>
    <t>CLAUDIA PATRICIA LANCHEROS GARCIA</t>
  </si>
  <si>
    <t>MARIA ALEJANDRA GARZON AUDOR</t>
  </si>
  <si>
    <t>DIEGO ALEJANDRO SEPULVEDA MARTINEZ</t>
  </si>
  <si>
    <t xml:space="preserve">CARLOS IVAN RUEDA BLANCO </t>
  </si>
  <si>
    <t>MARTHA JUDITH HERNANDEZ MENDEZ</t>
  </si>
  <si>
    <t>LUISA MARIA CAICEDO HUACA</t>
  </si>
  <si>
    <t>YAMILE PAOLA GOMEZ WILCHES</t>
  </si>
  <si>
    <t>JUAN SEBASTIAN GUZMAN GUZMAN</t>
  </si>
  <si>
    <t>VIVIANA ALEJANDRA GALEANO SUAREZ</t>
  </si>
  <si>
    <t>MARCO TULIO BOHORQUEZ SANCHEZ</t>
  </si>
  <si>
    <t>SOLUTION COPY</t>
  </si>
  <si>
    <t>DELIA PATRICIA ZAPATA YEPES</t>
  </si>
  <si>
    <t>LAURA CRISTINA BELTRAN REY</t>
  </si>
  <si>
    <t>CARLOS ANDRES BERNAL CASTRO</t>
  </si>
  <si>
    <t>KAREN JULIETH GONZALEZ PRADA</t>
  </si>
  <si>
    <t>KARINA ALEXANDRA SANTOS TOLEDO</t>
  </si>
  <si>
    <t>COLMENARES Y ASOCIADOS ABOGADOS</t>
  </si>
  <si>
    <t>DIANA CAROLINA ROMERO RODRIGUEZ</t>
  </si>
  <si>
    <t>BETY YANIRA MORENO MONTAÑA</t>
  </si>
  <si>
    <t>JUAN CAMILO MARTINEZ ROJAS</t>
  </si>
  <si>
    <t>ANDRES FELIPE JIMENEZ BONILLA</t>
  </si>
  <si>
    <t>LADY GAITAN AGUILERA</t>
  </si>
  <si>
    <t>ANDRES FELIPE HOZMAN MANRIQUE</t>
  </si>
  <si>
    <t>JOHANA PAOLA ROZO PARRA</t>
  </si>
  <si>
    <t xml:space="preserve">LIUDMILA POVEDA VARGAS </t>
  </si>
  <si>
    <t>ELIZABETH CAROLINA MORENO CRUZ</t>
  </si>
  <si>
    <t>LAURA VARGAS GUZMAN</t>
  </si>
  <si>
    <t>CECILIA CAMACHO ALVARADO</t>
  </si>
  <si>
    <t>GLADYS OROZCO CRUZ</t>
  </si>
  <si>
    <t>SINDY JOHANA CASTILLA SANCHEZ</t>
  </si>
  <si>
    <t>ANGIE LORENA MONTENEGRO ARTUNDUAGA</t>
  </si>
  <si>
    <t>YENNY KATHERINE CLAVIJO RODRIGUEZ</t>
  </si>
  <si>
    <t>ANDRES MAURICIO VASQUEZ MANTILLA</t>
  </si>
  <si>
    <t>JUAN SEBASTIAN BARRIOS MORENO</t>
  </si>
  <si>
    <t>MARIA VICTORIA ELISA GALVIS QUIROGA</t>
  </si>
  <si>
    <t>SERGIO ALEXANDER GOMEZ NEMOCON</t>
  </si>
  <si>
    <t>NUNYL HESNEYDER DIAZ MONTENEGRO</t>
  </si>
  <si>
    <t>CINDY PAOLA PAEZ ARCHILA</t>
  </si>
  <si>
    <t>LAURA ESTEFANIA NEIRA BELTRAN</t>
  </si>
  <si>
    <t>DIEGO ARMANDO ZAMUDIO CASTRO</t>
  </si>
  <si>
    <t>RAFAEL HERNANDO HUERTAS ROJAS</t>
  </si>
  <si>
    <t>YESID MOSQUERA CAMPAS</t>
  </si>
  <si>
    <t>DIANA KATTERINNE ROJAS DUEÑAS</t>
  </si>
  <si>
    <t>EDGAR RICARDO SERRANO NAVARRO</t>
  </si>
  <si>
    <t>JULIANA DEL MAR MUÑOZ QUINTERO</t>
  </si>
  <si>
    <t>NILSON VLADIMIR CARRILLO CARRILLO</t>
  </si>
  <si>
    <t>YEISON ALBERTO RICAURTE CIFUENTES</t>
  </si>
  <si>
    <t>MARIA PIEDAD CAMARGO RUIZ</t>
  </si>
  <si>
    <t>ADRIANA ELIZABETH MEZA SANTANDER</t>
  </si>
  <si>
    <t>ROBERTO CARLOS MONTEZUMA OJEDA</t>
  </si>
  <si>
    <t>CRISTHIAN FELIPE PEDRAZA LOPEZ</t>
  </si>
  <si>
    <t>JUAN JOSÉ HERREÑO PÉREZ</t>
  </si>
  <si>
    <t>WILLIAM GONZALEZ MARTINEZ</t>
  </si>
  <si>
    <t>WILSON ALFONSO NEIRA SALGADO</t>
  </si>
  <si>
    <t>VIVIANA ANDREA GONZALEZ JOYA</t>
  </si>
  <si>
    <t>ALVARO NEISA LOPEZ</t>
  </si>
  <si>
    <t>DANIELA ALEXANDRA RODRIGUEZ CARDENAS</t>
  </si>
  <si>
    <t>OLGA LUCIA CARDONA PARRA</t>
  </si>
  <si>
    <t>CONSUELO CALDERON REINA</t>
  </si>
  <si>
    <t>ANDREA CAROLINA GONZALEZ NIÑO</t>
  </si>
  <si>
    <t>MAURICIO VELASQUEZ</t>
  </si>
  <si>
    <t>FRANCISCO JAVIER SALAS TORRES</t>
  </si>
  <si>
    <t>GEIMY KATHERINE URREGO DIAZ</t>
  </si>
  <si>
    <t>CARLOS ALBERTO CHAVARRO MARTÍNEZ</t>
  </si>
  <si>
    <t>IVAN FEDERICO DURAN MONTES</t>
  </si>
  <si>
    <t>CAROLINA APACHE NARVAEZ</t>
  </si>
  <si>
    <t>DIANA MARIA VIRACACHA</t>
  </si>
  <si>
    <t>JAIRO MAURICIO DIAZ SALAZAR</t>
  </si>
  <si>
    <t>OLGA LUCIA SANABRIA RODRIGUEZ</t>
  </si>
  <si>
    <t>JUANITA CARDONA PACHÓN</t>
  </si>
  <si>
    <t>YUDDY CAROLINA RAMÍREZ LLANOS</t>
  </si>
  <si>
    <t>RUBEN GIOVANI CUERVO SILVA</t>
  </si>
  <si>
    <t>CERTICAMARA</t>
  </si>
  <si>
    <t>TANIA PAOLA HERNANDEZ OQUENDO</t>
  </si>
  <si>
    <t>PILAR JOHANNA ECHEVERRIA ORTIZ</t>
  </si>
  <si>
    <t>CARLOS ALBERTO BECERRA UBAQUE</t>
  </si>
  <si>
    <t>JENNY PAOLA SEPÚLVEDA MOJICA</t>
  </si>
  <si>
    <t>CAROLINA DUEÑAS BERROCAL</t>
  </si>
  <si>
    <t>ZURAY BRIYITH CANO RAMIREZ</t>
  </si>
  <si>
    <t>SALOMON CASTRO MORA</t>
  </si>
  <si>
    <t>ADRIANA CAROLINA PUENTES SÁNCHEZ</t>
  </si>
  <si>
    <t>ARCHIVOS DEL ESTADO Y TECNOLOGIAS DE LA INFORMACIÓN SAS</t>
  </si>
  <si>
    <t>CAMILO ANDRÉS ARAGON CALDERON</t>
  </si>
  <si>
    <t>SERVICIOS POSTALES NACIONALES SAS</t>
  </si>
  <si>
    <t>LUPE ISABEL LOPEZ MARQUEZ</t>
  </si>
  <si>
    <t>CLAUDIA PATRICIA SATIZABAL ROBAYO</t>
  </si>
  <si>
    <t>CLAUDIA RQUEL RODRIGUEZ CAICEDO</t>
  </si>
  <si>
    <t>ANDRES HERNANDEZ MONTENEGRO</t>
  </si>
  <si>
    <t>JOSE VICENTE ZUBIETA YOPASA</t>
  </si>
  <si>
    <t>LEONARDO MONTES GUTIERREZ</t>
  </si>
  <si>
    <t>FREDY FERNANDO CORTES CHAVEZ</t>
  </si>
  <si>
    <t>DIANA CAROLINA RUEDA RAMIREZ</t>
  </si>
  <si>
    <t>DANIEL ISAACS CORAL</t>
  </si>
  <si>
    <t>ADRIANA DEL PILAR HERNÁNDEZ RUIZ</t>
  </si>
  <si>
    <t>SOLUTION COPY LTDA</t>
  </si>
  <si>
    <t>COLSOF S.A.S</t>
  </si>
  <si>
    <t>MAGDA ALEXANDRA GOMEZ SANTANA</t>
  </si>
  <si>
    <t>JUAN CARLOS ARTURO CARO LOPEZ</t>
  </si>
  <si>
    <t>AUTOCARS SAS</t>
  </si>
  <si>
    <t>INVERSIONES EL NORTE SAS</t>
  </si>
  <si>
    <t>LUIS ALBERTO MORA TORRES</t>
  </si>
  <si>
    <t>DARLY ANDREA SALAZAR BLANCO</t>
  </si>
  <si>
    <t>AUTOSERVICIO MECANICO SAS</t>
  </si>
  <si>
    <t>FRANCISCO ANDRES DAZA CARDONA</t>
  </si>
  <si>
    <t>LAURA ÁNGELA GONZÁLEZ ORTIZ</t>
  </si>
  <si>
    <t>ADRIANA LUCIA GONZALEZ JIMENEZ</t>
  </si>
  <si>
    <t>ZURICH COLOMBIA SEGUROS SA</t>
  </si>
  <si>
    <t xml:space="preserve">CRISTIAN ALFREDO CUBILLOS ALBARRACIN </t>
  </si>
  <si>
    <t>NIDYA JANETHE PINILLA GOMEZ</t>
  </si>
  <si>
    <t>ANDREA PATRICIA ESCOBAR TRANCHITA CEDE A KAREN TATIANA MERCHAN RAMIREZ</t>
  </si>
  <si>
    <t>OSCAR EDUARDO CARDENAS MANCIPE</t>
  </si>
  <si>
    <t>MERLY CAICEDO CASTAÑO</t>
  </si>
  <si>
    <t>LADY ESTEFANIA SABOGAL TRIANA</t>
  </si>
  <si>
    <t>MARY LUZ BETANCUR BETANCUR</t>
  </si>
  <si>
    <t>LUIS CARLOS MARTÍNEZ MEDINA</t>
  </si>
  <si>
    <t>SELCOMP INGENIERIA SAS</t>
  </si>
  <si>
    <t>CAJA DE COMPENSACION FAMILIAR COMPENSAR</t>
  </si>
  <si>
    <t>KPN COLOMBIA SAS</t>
  </si>
  <si>
    <t>UNIÓN TEMPORAL LA PREVISORA S.A.- MAPFRE SEGUROS GENERALES - IDIGER-LIC-012-2023- IDIGER</t>
  </si>
  <si>
    <t>ETB</t>
  </si>
  <si>
    <t>CENCOSUD COLOMBIA S.A.</t>
  </si>
  <si>
    <t>PANAMERICANA LIBRERÍA Y PAPELERÍA S.A.</t>
  </si>
  <si>
    <t>CPS</t>
  </si>
  <si>
    <t>23 12-Contratación Directa (Ley 1150 de 2007)</t>
  </si>
  <si>
    <t>14 12-Contratación Directa (Ley 1150 de 2007)</t>
  </si>
  <si>
    <t>ÉMERSON DAMIAN MONTAÑEZ DÍAZ CEDE A VLADIMIR TORRES GUERRERO</t>
  </si>
  <si>
    <t>LEIDY KATHERINE RODRIGUEZ WAGNER CEDE A CONSUELO MERCEDES SANCHEZ VARGAS</t>
  </si>
  <si>
    <t>JENNIFER PAOLA MORENO ESTRADA CEDE A LADY PAOLA CUBIDES SUAREZ</t>
  </si>
  <si>
    <t>ORDEN DE COMPRA 104125</t>
  </si>
  <si>
    <t xml:space="preserve">ORDEN DE COMPRA </t>
  </si>
  <si>
    <t>JEIMMY ANDREA BALLESTEROS GRANADOS CEDE A JENNY LORENA NIÑO SANA</t>
  </si>
  <si>
    <t>MAYRA ALEJANDRA FAJARDO GAMBA CEDE A SANDRA MILENA ARÉVALO RUBIANO</t>
  </si>
  <si>
    <t xml:space="preserve">WILLIAM FERNANDO PACHECO GONZALEZ CEDE A CAMILA ANDREA LOPEZ CASTILLO </t>
  </si>
  <si>
    <t>18 18-Contratación Directa - Minima Cuantia Decreto 2516 - 2011</t>
  </si>
  <si>
    <t>SEGUROS</t>
  </si>
  <si>
    <t>ORDEN DE COMPRA 105528</t>
  </si>
  <si>
    <t>17 17-Contratación Directa - Contratos Interadministrativos</t>
  </si>
  <si>
    <t>PRESTACION DE SERVICIOS</t>
  </si>
  <si>
    <t>ORDEN DE COMPRA 107235</t>
  </si>
  <si>
    <t>SERVIASEO S.A.</t>
  </si>
  <si>
    <t xml:space="preserve">CONTRATACIÓN DIRECTA -CONTRATO </t>
  </si>
  <si>
    <t>ANGELA PATRICIA SANTOS TORRES</t>
  </si>
  <si>
    <t>ORDEN DE COMPRA 107821</t>
  </si>
  <si>
    <t>ORDEN DE COMPRA</t>
  </si>
  <si>
    <t xml:space="preserve">ORDEN DE COMPRA 107742 </t>
  </si>
  <si>
    <t>ORDEN DE COMPRA 108395</t>
  </si>
  <si>
    <t>ORDEN DE COMPRA 108397</t>
  </si>
  <si>
    <t>ORDEN DE COMPRA 108808</t>
  </si>
  <si>
    <t>ORDEN DE COMPRA 108917</t>
  </si>
  <si>
    <t>ORDEN DE COMPRA 109034</t>
  </si>
  <si>
    <t>15 15-Selección Abreviada - Subasta Inversa</t>
  </si>
  <si>
    <t>SANDRA  JANNETH TORRES RODRIGUEZ</t>
  </si>
  <si>
    <t>11 11-Concurso de méritos (Ley 1150 de 2007)</t>
  </si>
  <si>
    <t>JAM INGENIERIA Y MEDIO AMBIENTE SAS</t>
  </si>
  <si>
    <t>9 9-Licitación Pública (Ley 1150 de 2007)</t>
  </si>
  <si>
    <t>ADQUISICION</t>
  </si>
  <si>
    <t>ORDEN DE COMPRA 115751</t>
  </si>
  <si>
    <t>ORDEN DE COMPRA 116070</t>
  </si>
  <si>
    <t>ORDEN DE COMPRA 116317</t>
  </si>
  <si>
    <t>ORDEN DE COMPRA 116471</t>
  </si>
  <si>
    <t>SOLUCIONES ORIÓN SUCURSAL COLOMBIA Cedido a XERTICA COLOMBIA SAS</t>
  </si>
  <si>
    <t>RECURSOS PENDIENTES DE EJECUTAR</t>
  </si>
  <si>
    <t>1 Adición</t>
  </si>
  <si>
    <t>https://community.secop.gov.co/Public/Tendering/OpportunityDetail/Index?noticeUID=CO1.NTC.3710146&amp;isFromPublicArea=True&amp;isModal=False</t>
  </si>
  <si>
    <t>https://community.secop.gov.co/Public/Tendering/OpportunityDetail/Index?noticeUID=CO1.NTC.3710297&amp;isFromPublicArea=True&amp;isModal=False</t>
  </si>
  <si>
    <t>https://community.secop.gov.co/Public/Tendering/OpportunityDetail/Index?noticeUID=CO1.NTC.3717562&amp;isFromPublicArea=True&amp;isModal=False</t>
  </si>
  <si>
    <t>https://community.secop.gov.co/Public/Tendering/OpportunityDetail/Index?noticeUID=CO1.NTC.3718944&amp;isFromPublicArea=True&amp;isModal=False</t>
  </si>
  <si>
    <t>https://community.secop.gov.co/Public/Tendering/OpportunityDetail/Index?noticeUID=CO1.NTC.3723178&amp;isFromPublicArea=True&amp;isModal=False</t>
  </si>
  <si>
    <t xml:space="preserve">https://community.secop.gov.co/Public/Tendering/OpportunityDetail/Index?noticeUID=CO1.NTC.3724567&amp;isFromPublicArea=True&amp;isModal=False
</t>
  </si>
  <si>
    <t>https://community.secop.gov.co/Public/Tendering/OpportunityDetail/Index?noticeUID=CO1.NTC.3792900&amp;isFromPublicArea=True&amp;isModal=False</t>
  </si>
  <si>
    <t>https://community.secop.gov.co/Public/Tendering/OpportunityDetail/Index?noticeUID=CO1.NTC.3802203&amp;isFromPublicArea=True&amp;isModal=False</t>
  </si>
  <si>
    <t>https://community.secop.gov.co/Public/Tendering/OpportunityDetail/Index?noticeUID=CO1.NTC.3772877&amp;isFromPublicArea=True&amp;isModal=False</t>
  </si>
  <si>
    <t>https://community.secop.gov.co/Public/Tendering/OpportunityDetail/Index?noticeUID=CO1.NTC.3791087&amp;isFromPublicArea=True&amp;isModal=False</t>
  </si>
  <si>
    <t>https://community.secop.gov.co/Public/Tendering/OpportunityDetail/Index?noticeUID=CO1.NTC.3783677&amp;isFromPublicArea=True&amp;isModal=False</t>
  </si>
  <si>
    <t>https://community.secop.gov.co/Public/Tendering/OpportunityDetail/Index?noticeUID=CO1.NTC.3788684&amp;isFromPublicArea=True&amp;isModal=False</t>
  </si>
  <si>
    <t>https://community.secop.gov.co/Public/Tendering/OpportunityDetail/Index?noticeUID=CO1.NTC.3793318&amp;isFromPublicArea=True&amp;isModal=False</t>
  </si>
  <si>
    <t>https://community.secop.gov.co/Public/Tendering/OpportunityDetail/Index?noticeUID=CO1.NTC.3787882&amp;isFromPublicArea=True&amp;isModal=False</t>
  </si>
  <si>
    <t>https://community.secop.gov.co/Public/Tendering/OpportunityDetail/Index?noticeUID=CO1.NTC.3790027&amp;isFromPublicArea=True&amp;isModal=False</t>
  </si>
  <si>
    <t>https://community.secop.gov.co/Public/Tendering/OpportunityDetail/Index?noticeUID=CO1.NTC.3789800&amp;isFromPublicArea=True&amp;isModal=False</t>
  </si>
  <si>
    <t>https://community.secop.gov.co/Public/Tendering/OpportunityDetail/Index?noticeUID=CO1.NTC.3790177&amp;isFromPublicArea=True&amp;isModal=False</t>
  </si>
  <si>
    <t>https://community.secop.gov.co/Public/Tendering/OpportunityDetail/Index?noticeUID=CO1.NTC.3802914&amp;isFromPublicArea=True&amp;isModal=False</t>
  </si>
  <si>
    <t>CESIÓN</t>
  </si>
  <si>
    <t>https://community.secop.gov.co/Public/Tendering/OpportunityDetail/Index?noticeUID=CO1.NTC.3799361&amp;isFromPublicArea=True&amp;isModal=False</t>
  </si>
  <si>
    <t>https://community.secop.gov.co/Public/Tendering/OpportunityDetail/Index?noticeUID=CO1.NTC.3801253&amp;isFromPublicArea=True&amp;isModal=False</t>
  </si>
  <si>
    <t>https://community.secop.gov.co/Public/Tendering/OpportunityDetail/Index?noticeUID=CO1.NTC.3805940&amp;isFromPublicArea=True&amp;isModal=False</t>
  </si>
  <si>
    <t>https://community.secop.gov.co/Public/Tendering/OpportunityDetail/Index?noticeUID=CO1.NTC.3807429&amp;isFromPublicArea=True&amp;isModal=False</t>
  </si>
  <si>
    <t>https://community.secop.gov.co/Public/Tendering/OpportunityDetail/Index?noticeUID=CO1.NTC.3824420&amp;isFromPublicArea=True&amp;isModal=False</t>
  </si>
  <si>
    <t>https://community.secop.gov.co/Public/Tendering/OpportunityDetail/Index?noticeUID=CO1.NTC.3801743&amp;isFromPublicArea=True&amp;isModal=False</t>
  </si>
  <si>
    <t>https://community.secop.gov.co/Public/Tendering/OpportunityDetail/Index?noticeUID=CO1.NTC.3803599&amp;isFromPublicArea=True&amp;isModal=False</t>
  </si>
  <si>
    <t>https://community.secop.gov.co/Public/Tendering/OpportunityDetail/Index?noticeUID=CO1.NTC.3809971&amp;isFromPublicArea=True&amp;isModal=False</t>
  </si>
  <si>
    <t>https://community.secop.gov.co/Public/Tendering/OpportunityDetail/Index?noticeUID=CO1.NTC.3805135&amp;isFromPublicArea=True&amp;isModal=False</t>
  </si>
  <si>
    <t>https://community.secop.gov.co/Public/Tendering/OpportunityDetail/Index?noticeUID=CO1.NTC.3805533&amp;isFromPublicArea=True&amp;isModal=False</t>
  </si>
  <si>
    <t>https://community.secop.gov.co/Public/Tendering/OpportunityDetail/Index?noticeUID=CO1.NTC.3807732&amp;isFromPublicArea=True&amp;isModal=False</t>
  </si>
  <si>
    <t>https://community.secop.gov.co/Public/Tendering/OpportunityDetail/Index?noticeUID=CO1.NTC.3810551&amp;isFromPublicArea=True&amp;isModal=False</t>
  </si>
  <si>
    <t>https://community.secop.gov.co/Public/Tendering/OpportunityDetail/Index?noticeUID=CO1.NTC.3810507&amp;isFromPublicArea=True&amp;isModal=False</t>
  </si>
  <si>
    <t xml:space="preserve">https://community.secop.gov.co/Public/Tendering/OpportunityDetail/Index?noticeUID=CO1.NTC.3812305&amp;isFromPublicArea=True&amp;isModal=False
</t>
  </si>
  <si>
    <t>https://community.secop.gov.co/Public/Tendering/OpportunityDetail/Index?noticeUID=CO1.NTC.3811169&amp;isFromPublicArea=True&amp;isModal=False</t>
  </si>
  <si>
    <t>https://community.secop.gov.co/Public/Tendering/OpportunityDetail/Index?noticeUID=CO1.NTC.3811927&amp;isFromPublicArea=True&amp;isModal=False</t>
  </si>
  <si>
    <t>https://community.secop.gov.co/Public/Tendering/OpportunityDetail/Index?noticeUID=CO1.NTC.3823301&amp;isFromPublicArea=True&amp;isModal=False</t>
  </si>
  <si>
    <t>https://community.secop.gov.co/Public/Tendering/OpportunityDetail/Index?noticeUID=CO1.NTC.3829279&amp;isFromPublicArea=True&amp;isModal=False</t>
  </si>
  <si>
    <t xml:space="preserve">https://community.secop.gov.co/Public/Tendering/OpportunityDetail/Index?noticeUID=CO1.NTC.3826126&amp;isFromPublicArea=True&amp;isModal=False
</t>
  </si>
  <si>
    <t>https://community.secop.gov.co/Public/Tendering/OpportunityDetail/Index?noticeUID=CO1.NTC.3846521&amp;isFromPublicArea=True&amp;isModal=False</t>
  </si>
  <si>
    <t>https://community.secop.gov.co/Public/Tendering/OpportunityDetail/Index?noticeUID=CO1.NTC.3836719&amp;isFromPublicArea=True&amp;isModal=False</t>
  </si>
  <si>
    <t>https://community.secop.gov.co/Public/Tendering/OpportunityDetail/Index?noticeUID=CO1.NTC.3833287&amp;isFromPublicArea=True&amp;isModal=False</t>
  </si>
  <si>
    <t>https://community.secop.gov.co/Public/Tendering/OpportunityDetail/Index?noticeUID=CO1.NTC.3832940&amp;isFromPublicArea=True&amp;isModal=False</t>
  </si>
  <si>
    <t xml:space="preserve">https://community.secop.gov.co/Public/Tendering/OpportunityDetail/Index?noticeUID=CO1.NTC.3852141&amp;isFromPublicArea=True&amp;isModal=False
</t>
  </si>
  <si>
    <t>https://community.secop.gov.co/Public/Tendering/OpportunityDetail/Index?noticeUID=CO1.NTC.3835747&amp;isFromPublicArea=True&amp;isModal=False</t>
  </si>
  <si>
    <t>https://community.secop.gov.co/Public/Tendering/OpportunityDetail/Index?noticeUID=CO1.NTC.3846371&amp;isFromPublicArea=True&amp;isModal=False</t>
  </si>
  <si>
    <t>SUSPENSIÓN</t>
  </si>
  <si>
    <t>https://community.secop.gov.co/Public/Tendering/OpportunityDetail/Index?noticeUID=CO1.NTC.3840035&amp;isFromPublicArea=True&amp;isModal=False</t>
  </si>
  <si>
    <t>https://community.secop.gov.co/Public/Tendering/OpportunityDetail/Index?noticeUID=CO1.NTC.3847420&amp;isFromPublicArea=True&amp;isModal=False</t>
  </si>
  <si>
    <t>https://community.secop.gov.co/Public/Tendering/OpportunityDetail/Index?noticeUID=CO1.NTC.3840885&amp;isFromPublicArea=True&amp;isModal=False</t>
  </si>
  <si>
    <t>https://community.secop.gov.co/Public/Tendering/OpportunityDetail/Index?noticeUID=CO1.NTC.3850391&amp;isFromPublicArea=True&amp;isModal=False</t>
  </si>
  <si>
    <t>https://community.secop.gov.co/Public/Tendering/OpportunityDetail/Index?noticeUID=CO1.NTC.3853170&amp;isFromPublicArea=True&amp;isModal=False</t>
  </si>
  <si>
    <t>https://community.secop.gov.co/Public/Tendering/OpportunityDetail/Index?noticeUID=CO1.NTC.3854040&amp;isFromPublicArea=True&amp;isModal=False</t>
  </si>
  <si>
    <t>https://community.secop.gov.co/Public/Tendering/OpportunityDetail/Index?noticeUID=CO1.NTC.3852391&amp;isFromPublicArea=True&amp;isModal=False</t>
  </si>
  <si>
    <t>ttps://community.secop.gov.co/Public/Tendering/OpportunityDetail/Index?noticeUID=CO1.NTC.3853518&amp;isFromPublicArea=True&amp;isModal=False</t>
  </si>
  <si>
    <t>https://community.secop.gov.co/Public/Tendering/OpportunityDetail/Index?noticeUID=CO1.NTC.3863113&amp;isFromPublicArea=True&amp;isModal=False</t>
  </si>
  <si>
    <t>https://community.secop.gov.co/Public/Tendering/OpportunityDetail/Index?noticeUID=CO1.NTC.3857302&amp;isFromPublicArea=True&amp;isModal=False</t>
  </si>
  <si>
    <t>https://community.secop.gov.co/Public/Tendering/OpportunityDetail/Index?noticeUID=CO1.NTC.2542944&amp;isFromPublicArea=True&amp;isModal=False</t>
  </si>
  <si>
    <t>https://colombiacompra.gov.co/tienda-virtual-del-estado-colombiano/ordenes-compra/104125</t>
  </si>
  <si>
    <t>https://community.secop.gov.co/Public/Tendering/OpportunityDetail/Index?noticeUID=CO1.NTC.3862733&amp;isFromPublicArea=True&amp;isModal=False</t>
  </si>
  <si>
    <t>https://community.secop.gov.co/Public/Tendering/OpportunityDetail/Index?noticeUID=CO1.NTC.3862914&amp;isFromPublicArea=True&amp;isModal=False</t>
  </si>
  <si>
    <t>https://community.secop.gov.co/Public/Tendering/OpportunityDetail/Index?noticeUID=CO1.NTC.3879513&amp;isFromPublicArea=True&amp;isModal=False</t>
  </si>
  <si>
    <t>https://community.secop.gov.co/Public/Tendering/OpportunityDetail/Index?noticeUID=CO1.NTC.3881041&amp;isFromPublicArea=True&amp;isModal=False</t>
  </si>
  <si>
    <t>https://community.secop.gov.co/Public/Tendering/OpportunityDetail/Index?noticeUID=CO1.NTC.3868025&amp;isFromPublicArea=True&amp;isModal=False</t>
  </si>
  <si>
    <t>https://community.secop.gov.co/Public/Tendering/OpportunityDetail/Index?noticeUID=CO1.NTC.3904594&amp;isFromPublicArea=True&amp;isModal=False</t>
  </si>
  <si>
    <t>https://community.secop.gov.co/Public/Tendering/OpportunityDetail/Index?noticeUID=CO1.NTC.3867981&amp;isFromPublicArea=True&amp;isModal=False</t>
  </si>
  <si>
    <t>https://community.secop.gov.co/Public/Tendering/OpportunityDetail/Index?noticeUID=CO1.NTC.3876058&amp;isFromPublicArea=True&amp;isModal=False</t>
  </si>
  <si>
    <t>https://community.secop.gov.co/Public/Tendering/OpportunityDetail/Index?noticeUID=CO1.NTC.3880947&amp;isFromPublicArea=True&amp;isModal=False</t>
  </si>
  <si>
    <t xml:space="preserve">https://community.secop.gov.co/Public/Tendering/OpportunityDetail/Index?noticeUID=CO1.NTC.3879308&amp;isFromPublicArea=True&amp;isModal=False
</t>
  </si>
  <si>
    <t>https://community.secop.gov.co/Public/Tendering/OpportunityDetail/Index?noticeUID=CO1.NTC.3880259&amp;isFromPublicArea=True&amp;isModal=False</t>
  </si>
  <si>
    <t>https://community.secop.gov.co/Public/Tendering/OpportunityDetail/Index?noticeUID=CO1.NTC.3885842&amp;isFromPublicArea=True&amp;isModal=False</t>
  </si>
  <si>
    <t>https://community.secop.gov.co/Public/Tendering/OpportunityDetail/Index?noticeUID=CO1.NTC.3888403&amp;isFromPublicArea=True&amp;isModal=False</t>
  </si>
  <si>
    <t>https://community.secop.gov.co/Public/Tendering/OpportunityDetail/Index?noticeUID=CO1.NTC.3888918&amp;isFromPublicArea=True&amp;isModal=False</t>
  </si>
  <si>
    <t>https://community.secop.gov.co/Public/Tendering/OpportunityDetail/Index?noticeUID=CO1.NTC.3888843&amp;isFromPublicArea=True&amp;isModal=False</t>
  </si>
  <si>
    <t>https://community.secop.gov.co/Public/Tendering/OpportunityDetail/Index?noticeUID=CO1.NTC.3892771&amp;isFromPublicArea=True&amp;isModal=False</t>
  </si>
  <si>
    <t>https://community.secop.gov.co/Public/Tendering/OpportunityDetail/Index?noticeUID=CO1.NTC.3899470&amp;isFromPublicArea=True&amp;isModal=False</t>
  </si>
  <si>
    <t>https://community.secop.gov.co/Public/Tendering/OpportunityDetail/Index?noticeUID=CO1.NTC.3894153&amp;isFromPublicArea=True&amp;isModal=False</t>
  </si>
  <si>
    <t>https://community.secop.gov.co/Public/Tendering/OpportunityDetail/Index?noticeUID=CO1.NTC.3904731&amp;isFromPublicArea=True&amp;isModal=False</t>
  </si>
  <si>
    <t>https://community.secop.gov.co/Public/Tendering/OpportunityDetail/Index?noticeUID=CO1.NTC.3902924&amp;isFromPublicArea=True&amp;isModal=False</t>
  </si>
  <si>
    <t>https://community.secop.gov.co/Public/Tendering/OpportunityDetail/Index?noticeUID=CO1.NTC.3904323&amp;isFromPublicArea=True&amp;isModal=False</t>
  </si>
  <si>
    <t>https://community.secop.gov.co/Public/Tendering/OpportunityDetail/Index?noticeUID=CO1.NTC.3903307&amp;isFromPublicArea=True&amp;isModal=False</t>
  </si>
  <si>
    <t>https://community.secop.gov.co/Public/Tendering/OpportunityDetail/Index?noticeUID=CO1.NTC.3903600&amp;isFromPublicArea=True&amp;isModal=False</t>
  </si>
  <si>
    <t>https://community.secop.gov.co/Public/Tendering/OpportunityDetail/Index?noticeUID=CO1.NTC.3913126&amp;isFromPublicArea=True&amp;isModal=False</t>
  </si>
  <si>
    <t>https://community.secop.gov.co/Public/Tendering/OpportunityDetail/Index?noticeUID=CO1.NTC.3914524&amp;isFromPublicArea=True&amp;isModal=False</t>
  </si>
  <si>
    <t>https://community.secop.gov.co/Public/Tendering/OpportunityDetail/Index?noticeUID=CO1.NTC.3916344&amp;isFromPublicArea=True&amp;isModal=False</t>
  </si>
  <si>
    <t>https://community.secop.gov.co/Public/Tendering/OpportunityDetail/Index?noticeUID=CO1.NTC.3915817&amp;isFromPublicArea=True&amp;isModal=False</t>
  </si>
  <si>
    <t>https://community.secop.gov.co/Public/Tendering/OpportunityDetail/Index?noticeUID=CO1.NTC.3915512&amp;isFromPublicArea=True&amp;isModal=False</t>
  </si>
  <si>
    <t xml:space="preserve">https://community.secop.gov.co/Public/Tendering/OpportunityDetail/Index?noticeUID=CO1.NTC.3923116&amp;isFromPublicArea=True&amp;isModal=False
</t>
  </si>
  <si>
    <t>https://community.secop.gov.co/Public/Tendering/OpportunityDetail/Index?noticeUID=CO1.NTC.3923088&amp;isFromPublicArea=True&amp;isModal=False</t>
  </si>
  <si>
    <t>https://community.secop.gov.co/Public/Tendering/OpportunityDetail/Index?noticeUID=CO1.NTC.3936913&amp;isFromPublicArea=True&amp;isModal=False</t>
  </si>
  <si>
    <t xml:space="preserve">https://community.secop.gov.co/Public/Tendering/OpportunityDetail/Index?noticeUID=CO1.NTC.3935647&amp;isFromPublicArea=True&amp;isModal=False
</t>
  </si>
  <si>
    <t>https://community.secop.gov.co/Public/Tendering/OpportunityDetail/Index?noticeUID=CO1.NTC.3941327&amp;isFromPublicArea=True&amp;isModal=False</t>
  </si>
  <si>
    <t>https://community.secop.gov.co/Public/Tendering/OpportunityDetail/Index?noticeUID=CO1.NTC.3939412&amp;isFromPublicArea=True&amp;isModal=False</t>
  </si>
  <si>
    <t>https://community.secop.gov.co/Public/Tendering/OpportunityDetail/Index?noticeUID=CO1.NTC.3941129&amp;isFromPublicArea=True&amp;isModal=False</t>
  </si>
  <si>
    <t xml:space="preserve">https://community.secop.gov.co/Public/Tendering/OpportunityDetail/Index?noticeUID=CO1.NTC.3946440&amp;isFromPublicArea=True&amp;isModal=False
</t>
  </si>
  <si>
    <t>https://community.secop.gov.co/Public/Tendering/OpportunityDetail/Index?noticeUID=CO1.NTC.3947015&amp;isFromPublicArea=True&amp;isModal=False</t>
  </si>
  <si>
    <t xml:space="preserve">https://community.secop.gov.co/Public/Tendering/OpportunityDetail/Index?noticeUID=CO1.NTC.3950254&amp;isFromPublicArea=True&amp;isModal=False
</t>
  </si>
  <si>
    <t xml:space="preserve">https://community.secop.gov.co/Public/Tendering/OpportunityDetail/Index?noticeUID=CO1.NTC.3954004&amp;isFromPublicArea=True&amp;isModal=False
</t>
  </si>
  <si>
    <t>https://community.secop.gov.co/Public/Tendering/OpportunityDetail/Index?noticeUID=CO1.NTC.3957955&amp;isFromPublicArea=True&amp;isModal=False</t>
  </si>
  <si>
    <t>https://community.secop.gov.co/Public/Tendering/OpportunityDetail/Index?noticeUID=CO1.NTC.3963491&amp;isFromPublicArea=True&amp;isModal=False</t>
  </si>
  <si>
    <t>https://community.secop.gov.co/Public/Tendering/OpportunityDetail/Index?noticeUID=CO1.NTC.3969296&amp;isFromPublicArea=True&amp;isModal=False</t>
  </si>
  <si>
    <t>https://community.secop.gov.co/Public/Tendering/OpportunityDetail/Index?noticeUID=CO1.NTC.3966236&amp;isFromPublicArea=True&amp;isModal=False</t>
  </si>
  <si>
    <t>https://community.secop.gov.co/Public/Tendering/OpportunityDetail/Index?noticeUID=CO1.NTC.3971344&amp;isFromPublicArea=True&amp;isModal=False</t>
  </si>
  <si>
    <t xml:space="preserve">https://community.secop.gov.co/Public/Tendering/OpportunityDetail/Index?noticeUID=CO1.NTC.3968298&amp;isFromPublicArea=True&amp;isModal=False
</t>
  </si>
  <si>
    <t>https://community.secop.gov.co/Public/Tendering/OpportunityDetail/Index?noticeUID=CO1.NTC.3975242&amp;isFromPublicArea=True&amp;isModal=False</t>
  </si>
  <si>
    <t>https://community.secop.gov.co/Public/Tendering/OpportunityDetail/Index?noticeUID=CO1.NTC.3998793&amp;isFromPublicArea=True&amp;isModal=False</t>
  </si>
  <si>
    <t>https://community.secop.gov.co/Public/Tendering/OpportunityDetail/Index?noticeUID=CO1.NTC.4009785&amp;isFromPublicArea=True&amp;isModal=False</t>
  </si>
  <si>
    <t xml:space="preserve">https://community.secop.gov.co/Public/Tendering/OpportunityDetail/Index?noticeUID=CO1.NTC.4019648&amp;isFromPublicArea=True&amp;isModal=False
</t>
  </si>
  <si>
    <t xml:space="preserve">https://community.secop.gov.co/Public/Tendering/OpportunityDetail/Index?noticeUID=CO1.NTC.4019932&amp;isFromPublicArea=True&amp;isModal=False
</t>
  </si>
  <si>
    <t xml:space="preserve">https://community.secop.gov.co/Public/Tendering/OpportunityDetail/Index?noticeUID=CO1.NTC.4039817&amp;isFromPublicArea=True&amp;isModal=False
</t>
  </si>
  <si>
    <t>https://community.secop.gov.co/Public/Tendering/OpportunityDetail/Index?noticeUID=CO1.NTC.4040139&amp;isFromPublicArea=True&amp;isModal=False</t>
  </si>
  <si>
    <t>https://community.secop.gov.co/Public/Tendering/OpportunityDetail/Index?noticeUID=CO1.NTC.4050930&amp;isFromPublicArea=True&amp;isModal=False</t>
  </si>
  <si>
    <t>https://community.secop.gov.co/Public/Tendering/OpportunityDetail/Index?noticeUID=CO1.NTC.4051158&amp;isFromPublicArea=True&amp;isModal=False</t>
  </si>
  <si>
    <t>https://community.secop.gov.co/Public/Tendering/OpportunityDetail/Index?noticeUID=CO1.NTC.4053965&amp;isFromPublicArea=True&amp;isModal=False</t>
  </si>
  <si>
    <t>https://community.secop.gov.co/Public/Tendering/OpportunityDetail/Index?noticeUID=CO1.NTC.4053443&amp;isFromPublicArea=True&amp;isModal=False</t>
  </si>
  <si>
    <t>https://community.secop.gov.co/Public/Tendering/OpportunityDetail/Index?noticeUID=CO1.NTC.4072711&amp;isFromPublicArea=True&amp;isModal=False</t>
  </si>
  <si>
    <t>https://community.secop.gov.co/Public/Tendering/OpportunityDetail/Index?noticeUID=CO1.NTC.4074202&amp;isFromPublicArea=True&amp;isModal=False</t>
  </si>
  <si>
    <t>https://community.secop.gov.co/Public/Tendering/OpportunityDetail/Index?noticeUID=CO1.NTC.4075817&amp;isFromPublicArea=True&amp;isModal=False</t>
  </si>
  <si>
    <t>https://community.secop.gov.co/Public/Tendering/OpportunityDetail/Index?noticeUID=CO1.NTC.4074941&amp;isFromPublicArea=True&amp;isModal=False</t>
  </si>
  <si>
    <t xml:space="preserve">https://community.secop.gov.co/Public/Tendering/OpportunityDetail/Index?noticeUID=CO1.NTC.4084763&amp;isFromPublicArea=True&amp;isModal=False
</t>
  </si>
  <si>
    <t>https://community.secop.gov.co/Public/Tendering/OpportunityDetail/Index?noticeUID=CO1.NTC.4085432&amp;isFromPublicArea=True&amp;isModal=False</t>
  </si>
  <si>
    <t>https://colombiacompra.gov.co/tienda-virtual-del-estado-colombiano/ordenes-compra/105528</t>
  </si>
  <si>
    <t>https://community.secop.gov.co/Public/Tendering/OpportunityDetail/Index?noticeUID=CO1.NTC.4102878&amp;isFromPublicArea=True&amp;isModal=False</t>
  </si>
  <si>
    <t>https://community.secop.gov.co/Public/Tendering/OpportunityDetail/Index?noticeUID=CO1.NTC.4333026&amp;isFromPublicArea=True&amp;isModal=False</t>
  </si>
  <si>
    <t>https://community.secop.gov.co/Public/Tendering/OpportunityDetail/Index?noticeUID=CO1.NTC.4106762&amp;isFromPublicArea=True&amp;isModal=False</t>
  </si>
  <si>
    <t>https://community.secop.gov.co/Public/Tendering/OpportunityDetail/Index?noticeUID=CO1.NTC.4116068&amp;isFromPublicArea=True&amp;isModal=False</t>
  </si>
  <si>
    <t>https://community.secop.gov.co/Public/Tendering/OpportunityDetail/Index?noticeUID=CO1.NTC.4128324&amp;isFromPublicArea=True&amp;isModal=False</t>
  </si>
  <si>
    <t xml:space="preserve">https://community.secop.gov.co/Public/Tendering/OpportunityDetail/Index?noticeUID=CO1.NTC.4134219&amp;isFromPublicArea=True&amp;isModal=False
</t>
  </si>
  <si>
    <t>https://community.secop.gov.co/Public/Tendering/OpportunityDetail/Index?noticeUID=CO1.NTC.4139154&amp;isFromPublicArea=True&amp;isModal=False</t>
  </si>
  <si>
    <t>https://community.secop.gov.co/Public/Tendering/OpportunityDetail/Index?noticeUID=CO1.NTC.4155672&amp;isFromPublicArea=True&amp;isModal=False</t>
  </si>
  <si>
    <t>https://community.secop.gov.co/Public/Tendering/ContractNoticePhases/View?PPI=CO1.PPI.23865304&amp;isFromPublicArea=True&amp;isModal=False</t>
  </si>
  <si>
    <t xml:space="preserve">https://community.secop.gov.co/Public/Tendering/OpportunityDetail/Index?noticeUID=CO1.NTC.4179742&amp;isFromPublicArea=True&amp;isModal=False
</t>
  </si>
  <si>
    <t>https://community.secop.gov.co/Public/Tendering/OpportunityDetail/Index?noticeUID=CO1.NTC.4189831&amp;isFromPublicArea=True&amp;isModal=False</t>
  </si>
  <si>
    <t>https://community.secop.gov.co/Public/Tendering/OpportunityDetail/Index?noticeUID=CO1.NTC.4195662&amp;isFromPublicArea=True&amp;isModal=False</t>
  </si>
  <si>
    <t>https://colombiacompra.gov.co/tienda-virtual-del-estado-colombiano/ordenes-compra/107235</t>
  </si>
  <si>
    <t>https://community.secop.gov.co/Public/Tendering/OpportunityDetail/Index?noticeUID=CO1.NTC.4247495&amp;isFromPublicArea=True&amp;isModal=False</t>
  </si>
  <si>
    <t>https://community.secop.gov.co/Public/Tendering/OpportunityDetail/Index?noticeUID=CO1.NTC.4240317&amp;isFromPublicArea=True&amp;isModal=False</t>
  </si>
  <si>
    <t>https://community.secop.gov.co/Public/Tendering/OpportunityDetail/Index?noticeUID=CO1.NTC.4256407&amp;isFromPublicArea=True&amp;isModal=False</t>
  </si>
  <si>
    <t>https://community.secop.gov.co/Public/Tendering/OpportunityDetail/Index?noticeUID=CO1.NTC.4266897&amp;isFromPublicArea=True&amp;isModal=Fals</t>
  </si>
  <si>
    <t xml:space="preserve">https://community.secop.gov.co/Public/Tendering/OpportunityDetail/Index?noticeUID=CO1.NTC.4282442&amp;isFromPublicArea=True&amp;isModal=False
</t>
  </si>
  <si>
    <t>https://community.secop.gov.co/Public/Tendering/OpportunityDetail/Index?noticeUID=CO1.NTC.4286457&amp;isFromPublicArea=True&amp;isModal=False</t>
  </si>
  <si>
    <t>https://community.secop.gov.co/Public/Tendering/OpportunityDetail/Index?noticeUID=CO1.NTC.4286462&amp;isFromPublicArea=True&amp;isModal=False</t>
  </si>
  <si>
    <t xml:space="preserve">https://community.secop.gov.co/Public/Tendering/OpportunityDetail/Index?noticeUID=CO1.NTC.4296675&amp;isFromPublicArea=True&amp;isModal=False
</t>
  </si>
  <si>
    <t>https://community.secop.gov.co/Public/Tendering/OpportunityDetail/Index?noticeUID=CO1.NTC.4297260&amp;isFromPublicArea=True&amp;isModal=False</t>
  </si>
  <si>
    <t>https://community.secop.gov.co/Public/Tendering/OpportunityDetail/Index?noticeUID=CO1.NTC.4298227&amp;isFromPublicArea=True&amp;isModal=False</t>
  </si>
  <si>
    <t>https://community.secop.gov.co/Public/Tendering/OpportunityDetail/Index?noticeUID=CO1.NTC.4299225&amp;isFromPublicArea=True&amp;isModal=False</t>
  </si>
  <si>
    <t>https://community.secop.gov.co/Public/Tendering/OpportunityDetail/Index?noticeUID=CO1.NTC.4328607&amp;isFromPublicArea=True&amp;isModal=False</t>
  </si>
  <si>
    <t>https://community.secop.gov.co/Public/Tendering/OpportunityDetail/Index?noticeUID=CO1.NTC.4311247&amp;isFromPublicArea=True&amp;isModal=False</t>
  </si>
  <si>
    <t>https://colombiacompra.gov.co/tienda-virtual-del-estado-colombiano/ordenes-compra/107821</t>
  </si>
  <si>
    <t>https://colombiacompra.gov.co/tienda-virtual-del-estado-colombiano/ordenes-compra/107742</t>
  </si>
  <si>
    <t>https://community.secop.gov.co/Public/Tendering/OpportunityDetail/Index?noticeUID=CO1.NTC.4334821&amp;isFromPublicArea=True&amp;isModal=False</t>
  </si>
  <si>
    <t>https://colombiacompra.gov.co/tienda-virtual-del-estado-colombiano/ordenes-compra/108395</t>
  </si>
  <si>
    <t>https://colombiacompra.gov.co/tienda-virtual-del-estado-colombiano/ordenes-compra/108397</t>
  </si>
  <si>
    <t xml:space="preserve">https://community.secop.gov.co/Public/Tendering/OpportunityDetail/Index?noticeUID=CO1.NTC.4372614&amp;isFromPublicArea=True&amp;isModal=False
</t>
  </si>
  <si>
    <t>https://community.secop.gov.co/Public/Tendering/OpportunityDetail/Index?noticeUID=CO1.NTC.4370917&amp;isFromPublicArea=True&amp;isModal=False</t>
  </si>
  <si>
    <t>https://colombiacompra.gov.co/tienda-virtual-del-estado-colombiano/ordenes-compra/108808</t>
  </si>
  <si>
    <t>https://colombiacompra.gov.co/tienda-virtual-del-estado-colombiano/ordenes-compra/108917</t>
  </si>
  <si>
    <t>https://colombiacompra.gov.co/tienda-virtual-del-estado-colombiano/ordenes-compra/109034</t>
  </si>
  <si>
    <t xml:space="preserve">https://community.secop.gov.co/Public/Tendering/OpportunityDetail/Index?noticeUID=CO1.NTC.4424448&amp;isFromPublicArea=True&amp;isModal=False
</t>
  </si>
  <si>
    <t>https://community.secop.gov.co/Public/Tendering/OpportunityDetail/Index?noticeUID=CO1.NTC.4403589&amp;isFromPublicArea=True&amp;isModal=False</t>
  </si>
  <si>
    <t>https://community.secop.gov.co/Public/Tendering/OpportunityDetail/Index?noticeUID=CO1.NTC.4481936&amp;isFromPublicArea=True&amp;isModal=False</t>
  </si>
  <si>
    <t>Prorroga y Cesión</t>
  </si>
  <si>
    <t>https://colombiacompra.gov.co/tienda-virtual-del-estado-colombiano/ordenes-compra/110198</t>
  </si>
  <si>
    <t>https://community.secop.gov.co/Public/Tendering/OpportunityDetail/Index?noticeUID=CO1.NTC.4445560&amp;isFromPublicArea=True&amp;isModal=False</t>
  </si>
  <si>
    <t>https://community.secop.gov.co/Public/Tendering/OpportunityDetail/Index?noticeUID=CO1.NTC.4531272&amp;isFromPublicArea=True&amp;isModal=False</t>
  </si>
  <si>
    <t>https://community.secop.gov.co/Public/Tendering/OpportunityDetail/Index?noticeUID=CO1.NTC.4537065&amp;isFromPublicArea=True&amp;isModal=False</t>
  </si>
  <si>
    <t>https://community.secop.gov.co/Public/Tendering/OpportunityDetail/Index?noticeUID=CO1.NTC.4535345&amp;isFromPublicArea=True&amp;isModal=False</t>
  </si>
  <si>
    <t>https://community.secop.gov.co/Public/Tendering/OpportunityDetail/Index?noticeUID=CO1.NTC.4555655&amp;isFromPublicArea=True&amp;isModal=False</t>
  </si>
  <si>
    <t>https://community.secop.gov.co/Public/Tendering/OpportunityDetail/Index?noticeUID=CO1.NTC.4564003&amp;isFromPublicArea=True&amp;isModal=False</t>
  </si>
  <si>
    <t>https://community.secop.gov.co/Public/Tendering/OpportunityDetail/Index?noticeUID=CO1.NTC.4597890&amp;isFromPublicArea=True&amp;isModal=False</t>
  </si>
  <si>
    <t>https://community.secop.gov.co/Public/Tendering/OpportunityDetail/Index?noticeUID=CO1.NTC.4584841&amp;isFromPublicArea=True&amp;isModal=False</t>
  </si>
  <si>
    <t>https://community.secop.gov.co/Public/Tendering/OpportunityDetail/Index?noticeUID=CO1.NTC.4582401&amp;isFromPublicArea=True&amp;isModal=False</t>
  </si>
  <si>
    <t>https://community.secop.gov.co/Public/Tendering/OpportunityDetail/Index?noticeUID=CO1.NTC.4607343&amp;isFromPublicArea=True&amp;isModal=False</t>
  </si>
  <si>
    <t xml:space="preserve">https://community.secop.gov.co/Public/Tendering/OpportunityDetail/Index?noticeUID=CO1.NTC.4602606&amp;isFromPublicArea=True&amp;isModal=False
</t>
  </si>
  <si>
    <t xml:space="preserve">https://community.secop.gov.co/Public/Tendering/OpportunityDetail/Index?noticeUID=CO1.NTC.4610243&amp;isFromPublicArea=True&amp;isModal=False
</t>
  </si>
  <si>
    <t xml:space="preserve">https://community.secop.gov.co/Public/Tendering/OpportunityDetail/Index?noticeUID=CO1.NTC.4602340&amp;isFromPublicArea=True&amp;isModal=False
</t>
  </si>
  <si>
    <t>https://community.secop.gov.co/Public/Tendering/OpportunityDetail/Index?noticeUID=CO1.NTC.4602340&amp;isFromPublicArea=True&amp;isModal=False</t>
  </si>
  <si>
    <t>https://community.secop.gov.co/Public/Tendering/OpportunityDetail/Index?noticeUID=CO1.NTC.4614107&amp;isFromPublicArea=True&amp;isModal=False</t>
  </si>
  <si>
    <t>https://community.secop.gov.co/Public/Tendering/OpportunityDetail/Index?noticeUID=CO1.NTC.4661430&amp;isFromPublicArea=True&amp;isModal=False</t>
  </si>
  <si>
    <t>https://www.colombiacompra.gov.co/tienda-virtual-del-estado-colombiano/ordenes-compra/112240</t>
  </si>
  <si>
    <t>https://community.secop.gov.co/Public/Tendering/OpportunityDetail/Index?noticeUID=CO1.NTC.4573875&amp;isFromPublicArea=True&amp;isModal=False</t>
  </si>
  <si>
    <t>https://community.secop.gov.co/Public/Tendering/OpportunityDetail/Index?noticeUID=CO1.NTC.4790236&amp;isFromPublicArea=True&amp;isModal=False</t>
  </si>
  <si>
    <t>https://community.secop.gov.co/Public/Tendering/OpportunityDetail/Index?noticeUID=CO1.NTC.4734293&amp;isFromPublicArea=True&amp;isModal=False</t>
  </si>
  <si>
    <t>https://community.secop.gov.co/Public/Tendering/OpportunityDetail/Index?noticeUID=CO1.NTC.4778917&amp;isFromPublicArea=True&amp;isModal=False</t>
  </si>
  <si>
    <t>https://www.colombiacompra.gov.co/tienda-virtual-del-estado-colombiano/ordenes-compra/116317</t>
  </si>
  <si>
    <t>https://www.colombiacompra.gov.co/tienda-virtual-del-estado-colombiano/ordenes-compra/116070</t>
  </si>
  <si>
    <t>https://www.colombiacompra.gov.co/tienda-virtual-del-estado-colombiano/ordenes-compra/116471</t>
  </si>
  <si>
    <t>GEODINAMICA INGENIERIA SA</t>
  </si>
  <si>
    <t>https://community.secop.gov.co/Public/Tendering/OpportunityDetail/Index?noticeUID=CO1.NTC.4403770&amp;isFromPublicArea=True&amp;isModal=False</t>
  </si>
  <si>
    <t>CONSULTORIA RECURSOS IDIGER Y FONDIGER</t>
  </si>
  <si>
    <t xml:space="preserve"> $    13.981.500</t>
  </si>
  <si>
    <t>SANDRA MILENA DIAZ DELGADILLO Cede a Aldemar Mondragón Vanegas</t>
  </si>
  <si>
    <t>TECHNOLOGY WORLD GROUP SAS</t>
  </si>
  <si>
    <t>FREDY VILLABONA AMOROCHO</t>
  </si>
  <si>
    <t>ESRI COLOMBIA SAS</t>
  </si>
  <si>
    <t>BIM LATINOAMERICA S.A.S.</t>
  </si>
  <si>
    <t>CONVIL SOLUCIONES S.A.S</t>
  </si>
  <si>
    <t>MAURICIA COBOS VANEGAS</t>
  </si>
  <si>
    <t>ORDEN DE COMPRA 118946</t>
  </si>
  <si>
    <t>ORDEN DE COMPRA 119521</t>
  </si>
  <si>
    <t>SUMINISTRO</t>
  </si>
  <si>
    <t>ARRENDAMIENTO</t>
  </si>
  <si>
    <t>https://www.colombiacompra.gov.co/tienda-virtual-del-estado-colombiano/ordenes-compra/118946</t>
  </si>
  <si>
    <t>https://community.secop.gov.co/Public/Tendering/ContractNoticePhases/View?PPI=CO1.PPI.27623717&amp;isFromPublicArea=True&amp;isModal=False</t>
  </si>
  <si>
    <t xml:space="preserve">https://community.secop.gov.co/Public/Tendering/OpportunityDetail/Index?noticeUID=CO1.NTC.5117247&amp;isFromPublicArea=True&amp;isModal=False
</t>
  </si>
  <si>
    <t xml:space="preserve">
https://community.secop.gov.co/Public/Tendering/OpportunityDetail/Index?noticeUID=CO1.NTC.5077638&amp;isFromPublicArea=True&amp;isModal=False
</t>
  </si>
  <si>
    <t xml:space="preserve">https://community.secop.gov.co/Public/Tendering/OpportunityDetail/Index?noticeUID=CO1.NTC.5214748&amp;isFromPublicArea=True&amp;isModal=False
</t>
  </si>
  <si>
    <t>5 FIDUCIARIA POPULAR S.A.</t>
  </si>
  <si>
    <t>CONSORCIO MITIGACION CODITO 2023</t>
  </si>
  <si>
    <t>INGENIERIA Y TELECOMUNICACIONES DE COLOM BIA S.A.S</t>
  </si>
  <si>
    <t>BALDOSINES DELTA LTDA</t>
  </si>
  <si>
    <t>Q&amp;C INGENIERÍA S A S</t>
  </si>
  <si>
    <t>NELSON GIOVANNI ACUÑA RODRIGUEZ</t>
  </si>
  <si>
    <t>JENNY PAOLA SEPULVEDA MOJICA</t>
  </si>
  <si>
    <t>PANAMERICANA LIBRERIA Y PAPELERIA S A</t>
  </si>
  <si>
    <t>PROVEER INSTITUCIONAL S.A.S.</t>
  </si>
  <si>
    <t>CENTRO INTEGRAL DE MANTENIMIENTO AUTOCARS S.A.S</t>
  </si>
  <si>
    <t>CARLOS PORRAS ORTIZ</t>
  </si>
  <si>
    <t>ARANDA SOFTWARE ANDINA S A S</t>
  </si>
  <si>
    <t>https://community.secop.gov.co/Public/Tendering/OpportunityDetail/Index?noticeUID=CO1.NTC.5293726&amp;isFromPublicArea=True&amp;isModal=False</t>
  </si>
  <si>
    <t xml:space="preserve">https://community.secop.gov.co/Public/Tendering/OpportunityDetail/Index?noticeUID=CO1.NTC.5308782&amp;isFromPublicArea=True&amp;isModal=False
</t>
  </si>
  <si>
    <t>https://www.colombiacompra.gov.co/tienda-virtual-del-estado-colombiano/ordenes-compra/122508</t>
  </si>
  <si>
    <t>https://www.colombiacompra.gov.co/tienda-virtual-del-estado-colombiano/ordenes-compra/122519</t>
  </si>
  <si>
    <t>https://www.colombiacompra.gov.co/tienda-virtual-del-estado-colombiano/ordenes-compra/122524</t>
  </si>
  <si>
    <t>https://www.colombiacompra.gov.co/tienda-virtual-del-estado-colombiano/ordenes-compra/122605</t>
  </si>
  <si>
    <t>https://community.secop.gov.co/Public/Tendering/OpportunityDetail/Index?noticeUID=CO1.NTC.5331563&amp;isFromPublicArea=True&amp;isModal=False</t>
  </si>
  <si>
    <t>https://community.secop.gov.co/Public/Tendering/ContractNoticePhases/View?PPI=CO1.PPI.28920952&amp;isFromPublicArea=True&amp;isModal=False</t>
  </si>
  <si>
    <t>https://community.secop.gov.co/Public/Tendering/OpportunityDetail/Index?noticeUID=CO1.NTC.5080217&amp;isFromPublicArea=True&amp;isModal=False</t>
  </si>
  <si>
    <t>https://community.secop.gov.co/Public/Tendering/OpportunityDetail/Index?noticeUID=CO1.NTC.5223666&amp;isFromPublicArea=True&amp;isModal=False</t>
  </si>
  <si>
    <t>https://community.secop.gov.co/Public/Tendering/OpportunityDetail/Index?noticeUID=CO1.NTC.5103679&amp;isFromPublicArea=True&amp;isModal=False</t>
  </si>
  <si>
    <t>GLORIA INES SANCHEZ RODRIGUEZ  Cede a LISSI OVALLE GONZALEZ</t>
  </si>
  <si>
    <t>OMAR HENRY CORTES VELASQUEZ-MOTO MUNDIAL</t>
  </si>
  <si>
    <t>FIDUCOLDEX</t>
  </si>
  <si>
    <t>https://community.secop.gov.co/Public/Tendering/ContractNoticePhases/View?PPI=CO1.PPI.17984667&amp;isFromPublicArea=True&amp;isModal=False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</si>
</sst>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76923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4" fillId="0" borderId="1" xfId="0" applyNumberFormat="1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right" vertical="center" wrapText="1"/>
    </xf>
    <xf numFmtId="6" fontId="5" fillId="0" borderId="1" xfId="0" applyNumberFormat="1" applyFont="1" applyBorder="1" applyAlignment="1">
      <alignment vertical="center"/>
    </xf>
    <xf numFmtId="9" fontId="4" fillId="0" borderId="1" xfId="4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164" fontId="4" fillId="0" borderId="1" xfId="4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4" fillId="0" borderId="1" xfId="4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165" fontId="4" fillId="0" borderId="1" xfId="6" applyNumberFormat="1" applyFont="1" applyBorder="1" applyAlignment="1">
      <alignment horizontal="center" vertical="center" wrapText="1"/>
    </xf>
    <xf numFmtId="165" fontId="4" fillId="0" borderId="1" xfId="6" applyNumberFormat="1" applyFont="1" applyFill="1" applyBorder="1" applyAlignment="1">
      <alignment horizontal="center" vertical="center" wrapText="1"/>
    </xf>
    <xf numFmtId="6" fontId="0" fillId="0" borderId="0" xfId="0" applyNumberFormat="1"/>
    <xf numFmtId="9" fontId="0" fillId="0" borderId="0" xfId="4" applyFont="1"/>
    <xf numFmtId="9" fontId="0" fillId="0" borderId="0" xfId="0" applyNumberFormat="1"/>
    <xf numFmtId="14" fontId="4" fillId="0" borderId="1" xfId="0" applyNumberFormat="1" applyFont="1" applyFill="1" applyBorder="1" applyAlignment="1">
      <alignment horizontal="center" vertical="center" wrapText="1"/>
    </xf>
  </cellXfs>
  <cellStyles count="7">
    <cellStyle name="Hipervínculo" xfId="5" builtinId="8"/>
    <cellStyle name="Millares" xfId="6" builtinId="3"/>
    <cellStyle name="Millares [0] 2" xfId="2" xr:uid="{00000000-0005-0000-0000-000001000000}"/>
    <cellStyle name="Moneda [0]" xfId="1" builtinId="7"/>
    <cellStyle name="Moneda [0] 2" xfId="3" xr:uid="{00000000-0005-0000-0000-000003000000}"/>
    <cellStyle name="Normal" xfId="0" builtinId="0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1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3" sqref="B3"/>
    </sheetView>
  </sheetViews>
  <sheetFormatPr baseColWidth="10" defaultRowHeight="15" x14ac:dyDescent="0.25"/>
  <cols>
    <col min="1" max="1" width="9.42578125" customWidth="1"/>
    <col min="2" max="2" width="11.42578125" customWidth="1"/>
    <col min="3" max="3" width="11.42578125" style="6" customWidth="1"/>
    <col min="4" max="4" width="18.140625" customWidth="1"/>
    <col min="5" max="5" width="11.28515625" bestFit="1" customWidth="1"/>
    <col min="6" max="6" width="9" bestFit="1" customWidth="1"/>
    <col min="7" max="7" width="20.140625" bestFit="1" customWidth="1"/>
    <col min="8" max="8" width="12" bestFit="1" customWidth="1"/>
    <col min="9" max="9" width="10.85546875" style="5" bestFit="1" customWidth="1"/>
    <col min="10" max="11" width="11.42578125" style="5" customWidth="1"/>
    <col min="12" max="12" width="14.85546875" customWidth="1"/>
    <col min="13" max="13" width="11.42578125" customWidth="1"/>
    <col min="14" max="14" width="33.140625" customWidth="1"/>
    <col min="15" max="15" width="18.140625" customWidth="1"/>
    <col min="16" max="16" width="8.5703125" customWidth="1"/>
  </cols>
  <sheetData>
    <row r="1" spans="1:18" ht="63.75" x14ac:dyDescent="0.25">
      <c r="A1" s="8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227</v>
      </c>
      <c r="L1" s="8" t="s">
        <v>10</v>
      </c>
      <c r="M1" s="8" t="s">
        <v>11</v>
      </c>
      <c r="N1" s="8" t="s">
        <v>12</v>
      </c>
    </row>
    <row r="2" spans="1:18" ht="45" x14ac:dyDescent="0.25">
      <c r="A2" s="1">
        <v>1</v>
      </c>
      <c r="B2" s="2" t="s">
        <v>13</v>
      </c>
      <c r="C2" s="3" t="s">
        <v>188</v>
      </c>
      <c r="D2" s="3" t="s">
        <v>17</v>
      </c>
      <c r="E2" s="7">
        <v>44930</v>
      </c>
      <c r="F2" s="4">
        <v>44931</v>
      </c>
      <c r="G2" s="24">
        <v>45264</v>
      </c>
      <c r="H2" s="10">
        <v>99000000</v>
      </c>
      <c r="I2" s="11">
        <v>1</v>
      </c>
      <c r="J2" s="19">
        <v>99000000</v>
      </c>
      <c r="K2" s="19">
        <v>0</v>
      </c>
      <c r="L2" s="12">
        <v>1</v>
      </c>
      <c r="M2" s="19">
        <v>7500000</v>
      </c>
      <c r="N2" s="14" t="s">
        <v>229</v>
      </c>
      <c r="O2" s="21"/>
      <c r="P2" s="21"/>
      <c r="Q2" s="22"/>
      <c r="R2" s="23"/>
    </row>
    <row r="3" spans="1:18" ht="45" x14ac:dyDescent="0.25">
      <c r="A3" s="1">
        <v>3</v>
      </c>
      <c r="B3" s="2" t="s">
        <v>13</v>
      </c>
      <c r="C3" s="3" t="s">
        <v>188</v>
      </c>
      <c r="D3" s="3" t="s">
        <v>19</v>
      </c>
      <c r="E3" s="7">
        <v>44930</v>
      </c>
      <c r="F3" s="4">
        <v>44931</v>
      </c>
      <c r="G3" s="24">
        <v>45295</v>
      </c>
      <c r="H3" s="10">
        <f>64581000+5871000</f>
        <v>70452000</v>
      </c>
      <c r="I3" s="11">
        <v>0.98888888888888893</v>
      </c>
      <c r="J3" s="19">
        <v>69669200</v>
      </c>
      <c r="K3" s="19">
        <v>782800</v>
      </c>
      <c r="L3" s="12">
        <v>1</v>
      </c>
      <c r="M3" s="19">
        <v>5871000</v>
      </c>
      <c r="N3" s="14" t="s">
        <v>230</v>
      </c>
      <c r="O3" s="21"/>
      <c r="P3" s="21"/>
      <c r="Q3" s="22"/>
      <c r="R3" s="23"/>
    </row>
    <row r="4" spans="1:18" ht="45" x14ac:dyDescent="0.25">
      <c r="A4" s="1">
        <v>5</v>
      </c>
      <c r="B4" s="2" t="s">
        <v>13</v>
      </c>
      <c r="C4" s="3" t="s">
        <v>188</v>
      </c>
      <c r="D4" s="3" t="s">
        <v>20</v>
      </c>
      <c r="E4" s="7">
        <v>44931</v>
      </c>
      <c r="F4" s="4">
        <v>44932</v>
      </c>
      <c r="G4" s="24">
        <v>45234</v>
      </c>
      <c r="H4" s="10">
        <v>72450000</v>
      </c>
      <c r="I4" s="11">
        <v>0.8833333333333333</v>
      </c>
      <c r="J4" s="19">
        <v>63997500</v>
      </c>
      <c r="K4" s="19">
        <v>8452500</v>
      </c>
      <c r="L4" s="12">
        <v>0</v>
      </c>
      <c r="M4" s="19">
        <v>0</v>
      </c>
      <c r="N4" s="14" t="s">
        <v>231</v>
      </c>
      <c r="O4" s="21"/>
      <c r="P4" s="21"/>
      <c r="Q4" s="22"/>
      <c r="R4" s="23"/>
    </row>
    <row r="5" spans="1:18" ht="45" x14ac:dyDescent="0.25">
      <c r="A5" s="1">
        <v>6</v>
      </c>
      <c r="B5" s="2" t="s">
        <v>13</v>
      </c>
      <c r="C5" s="3" t="s">
        <v>188</v>
      </c>
      <c r="D5" s="3" t="s">
        <v>21</v>
      </c>
      <c r="E5" s="7">
        <v>44931</v>
      </c>
      <c r="F5" s="4">
        <v>44932</v>
      </c>
      <c r="G5" s="24">
        <v>45317</v>
      </c>
      <c r="H5" s="10">
        <f>90684000+14014800</f>
        <v>104698800</v>
      </c>
      <c r="I5" s="11">
        <v>0.93175853018372701</v>
      </c>
      <c r="J5" s="19">
        <v>97554000</v>
      </c>
      <c r="K5" s="19">
        <v>7144800</v>
      </c>
      <c r="L5" s="12">
        <v>2</v>
      </c>
      <c r="M5" s="19">
        <v>14014800</v>
      </c>
      <c r="N5" s="14" t="s">
        <v>232</v>
      </c>
      <c r="O5" s="21"/>
      <c r="P5" s="21"/>
      <c r="Q5" s="22"/>
      <c r="R5" s="23"/>
    </row>
    <row r="6" spans="1:18" ht="45" x14ac:dyDescent="0.25">
      <c r="A6" s="1">
        <v>9</v>
      </c>
      <c r="B6" s="2" t="s">
        <v>13</v>
      </c>
      <c r="C6" s="3" t="s">
        <v>188</v>
      </c>
      <c r="D6" s="3" t="s">
        <v>24</v>
      </c>
      <c r="E6" s="7">
        <v>44932</v>
      </c>
      <c r="F6" s="4">
        <v>44937</v>
      </c>
      <c r="G6" s="24">
        <v>45269</v>
      </c>
      <c r="H6" s="10">
        <v>79695000</v>
      </c>
      <c r="I6" s="11">
        <v>0.97272727272727277</v>
      </c>
      <c r="J6" s="19">
        <v>77521500</v>
      </c>
      <c r="K6" s="19">
        <v>2173500</v>
      </c>
      <c r="L6" s="12">
        <v>0</v>
      </c>
      <c r="M6" s="19">
        <v>0</v>
      </c>
      <c r="N6" s="14" t="s">
        <v>233</v>
      </c>
      <c r="O6" s="21"/>
      <c r="P6" s="21"/>
      <c r="Q6" s="22"/>
      <c r="R6" s="23"/>
    </row>
    <row r="7" spans="1:18" ht="56.25" x14ac:dyDescent="0.25">
      <c r="A7" s="1">
        <v>10</v>
      </c>
      <c r="B7" s="2" t="s">
        <v>13</v>
      </c>
      <c r="C7" s="3" t="s">
        <v>188</v>
      </c>
      <c r="D7" s="3" t="s">
        <v>25</v>
      </c>
      <c r="E7" s="7">
        <v>44932</v>
      </c>
      <c r="F7" s="4">
        <v>44936</v>
      </c>
      <c r="G7" s="24">
        <v>45294</v>
      </c>
      <c r="H7" s="10">
        <f>79695000+6037500</f>
        <v>85732500</v>
      </c>
      <c r="I7" s="11">
        <v>0.9915492957746479</v>
      </c>
      <c r="J7" s="19">
        <v>85008000</v>
      </c>
      <c r="K7" s="19">
        <v>724500</v>
      </c>
      <c r="L7" s="12">
        <v>1</v>
      </c>
      <c r="M7" s="19">
        <v>6037500</v>
      </c>
      <c r="N7" s="14" t="s">
        <v>234</v>
      </c>
      <c r="O7" s="21"/>
      <c r="P7" s="21"/>
      <c r="Q7" s="22"/>
      <c r="R7" s="23"/>
    </row>
    <row r="8" spans="1:18" ht="45" x14ac:dyDescent="0.25">
      <c r="A8" s="1">
        <v>12</v>
      </c>
      <c r="B8" s="2" t="s">
        <v>13</v>
      </c>
      <c r="C8" s="3" t="s">
        <v>188</v>
      </c>
      <c r="D8" s="3" t="s">
        <v>26</v>
      </c>
      <c r="E8" s="7">
        <v>44945</v>
      </c>
      <c r="F8" s="4">
        <v>44946</v>
      </c>
      <c r="G8" s="24">
        <v>45305</v>
      </c>
      <c r="H8" s="10">
        <f>33000000+2500000</f>
        <v>35500000</v>
      </c>
      <c r="I8" s="11">
        <v>0.96056338028169019</v>
      </c>
      <c r="J8" s="19">
        <v>34100000</v>
      </c>
      <c r="K8" s="19">
        <v>1400000</v>
      </c>
      <c r="L8" s="12">
        <v>1</v>
      </c>
      <c r="M8" s="19">
        <v>2500000</v>
      </c>
      <c r="N8" s="14" t="s">
        <v>235</v>
      </c>
      <c r="O8" s="21"/>
      <c r="P8" s="21"/>
      <c r="Q8" s="22"/>
      <c r="R8" s="23"/>
    </row>
    <row r="9" spans="1:18" ht="45" x14ac:dyDescent="0.25">
      <c r="A9" s="1">
        <v>13</v>
      </c>
      <c r="B9" s="2" t="s">
        <v>189</v>
      </c>
      <c r="C9" s="3" t="s">
        <v>188</v>
      </c>
      <c r="D9" s="3" t="s">
        <v>27</v>
      </c>
      <c r="E9" s="7">
        <v>44946</v>
      </c>
      <c r="F9" s="4">
        <v>44949</v>
      </c>
      <c r="G9" s="24">
        <v>45282</v>
      </c>
      <c r="H9" s="10">
        <v>64581000</v>
      </c>
      <c r="I9" s="11">
        <v>1</v>
      </c>
      <c r="J9" s="19">
        <v>64581000</v>
      </c>
      <c r="K9" s="19">
        <v>0</v>
      </c>
      <c r="L9" s="12">
        <v>0</v>
      </c>
      <c r="M9" s="19">
        <v>0</v>
      </c>
      <c r="N9" s="14" t="s">
        <v>236</v>
      </c>
      <c r="O9" s="21"/>
      <c r="P9" s="21"/>
      <c r="Q9" s="22"/>
      <c r="R9" s="23"/>
    </row>
    <row r="10" spans="1:18" ht="45" x14ac:dyDescent="0.25">
      <c r="A10" s="1">
        <v>14</v>
      </c>
      <c r="B10" s="2" t="s">
        <v>13</v>
      </c>
      <c r="C10" s="3" t="s">
        <v>188</v>
      </c>
      <c r="D10" s="3" t="s">
        <v>28</v>
      </c>
      <c r="E10" s="7">
        <v>44942</v>
      </c>
      <c r="F10" s="4">
        <v>44943</v>
      </c>
      <c r="G10" s="24">
        <v>45316</v>
      </c>
      <c r="H10" s="10">
        <f>79695000+18354000</f>
        <v>98049000</v>
      </c>
      <c r="I10" s="11">
        <v>0.84729064039408863</v>
      </c>
      <c r="J10" s="19">
        <v>83076000</v>
      </c>
      <c r="K10" s="19">
        <v>14973000</v>
      </c>
      <c r="L10" s="12">
        <v>1</v>
      </c>
      <c r="M10" s="19">
        <v>18354000</v>
      </c>
      <c r="N10" s="14" t="s">
        <v>237</v>
      </c>
      <c r="O10" s="21"/>
      <c r="P10" s="21"/>
      <c r="Q10" s="22"/>
      <c r="R10" s="23"/>
    </row>
    <row r="11" spans="1:18" ht="45" x14ac:dyDescent="0.25">
      <c r="A11" s="1">
        <v>15</v>
      </c>
      <c r="B11" s="2" t="s">
        <v>13</v>
      </c>
      <c r="C11" s="3" t="s">
        <v>188</v>
      </c>
      <c r="D11" s="3" t="s">
        <v>29</v>
      </c>
      <c r="E11" s="7">
        <v>44944</v>
      </c>
      <c r="F11" s="4">
        <v>44945</v>
      </c>
      <c r="G11" s="24">
        <v>45278</v>
      </c>
      <c r="H11" s="10">
        <v>79695000</v>
      </c>
      <c r="I11" s="11">
        <v>1</v>
      </c>
      <c r="J11" s="19">
        <v>79695000</v>
      </c>
      <c r="K11" s="19">
        <v>0</v>
      </c>
      <c r="L11" s="12">
        <v>0</v>
      </c>
      <c r="M11" s="19">
        <v>0</v>
      </c>
      <c r="N11" s="14" t="s">
        <v>237</v>
      </c>
      <c r="O11" s="21"/>
      <c r="P11" s="21"/>
      <c r="Q11" s="22"/>
      <c r="R11" s="23"/>
    </row>
    <row r="12" spans="1:18" ht="45" x14ac:dyDescent="0.25">
      <c r="A12" s="1">
        <v>16</v>
      </c>
      <c r="B12" s="2" t="s">
        <v>13</v>
      </c>
      <c r="C12" s="3" t="s">
        <v>188</v>
      </c>
      <c r="D12" s="3" t="s">
        <v>30</v>
      </c>
      <c r="E12" s="7">
        <v>44944</v>
      </c>
      <c r="F12" s="4">
        <v>44945</v>
      </c>
      <c r="G12" s="24">
        <v>45321</v>
      </c>
      <c r="H12" s="10">
        <f>79695000+10384500</f>
        <v>90079500</v>
      </c>
      <c r="I12" s="11">
        <v>0.91689008042895437</v>
      </c>
      <c r="J12" s="19">
        <v>82593000</v>
      </c>
      <c r="K12" s="19">
        <v>7486500</v>
      </c>
      <c r="L12" s="12">
        <v>1</v>
      </c>
      <c r="M12" s="19">
        <v>10384500</v>
      </c>
      <c r="N12" s="14" t="s">
        <v>238</v>
      </c>
      <c r="O12" s="21"/>
      <c r="P12" s="21"/>
      <c r="Q12" s="22"/>
      <c r="R12" s="23"/>
    </row>
    <row r="13" spans="1:18" ht="45" x14ac:dyDescent="0.25">
      <c r="A13" s="1">
        <v>17</v>
      </c>
      <c r="B13" s="2" t="s">
        <v>13</v>
      </c>
      <c r="C13" s="3" t="s">
        <v>188</v>
      </c>
      <c r="D13" s="3" t="s">
        <v>31</v>
      </c>
      <c r="E13" s="7">
        <v>44943</v>
      </c>
      <c r="F13" s="4">
        <v>44946</v>
      </c>
      <c r="G13" s="24">
        <v>45249</v>
      </c>
      <c r="H13" s="10">
        <v>99633000</v>
      </c>
      <c r="I13" s="11">
        <v>0.90331516666164824</v>
      </c>
      <c r="J13" s="19">
        <v>90000000</v>
      </c>
      <c r="K13" s="19">
        <v>9633000</v>
      </c>
      <c r="L13" s="12">
        <v>0</v>
      </c>
      <c r="M13" s="19">
        <v>0</v>
      </c>
      <c r="N13" s="14" t="s">
        <v>239</v>
      </c>
      <c r="O13" s="21"/>
      <c r="P13" s="21"/>
      <c r="Q13" s="22"/>
      <c r="R13" s="23"/>
    </row>
    <row r="14" spans="1:18" ht="45" x14ac:dyDescent="0.25">
      <c r="A14" s="1">
        <v>18</v>
      </c>
      <c r="B14" s="2" t="s">
        <v>13</v>
      </c>
      <c r="C14" s="3" t="s">
        <v>188</v>
      </c>
      <c r="D14" s="3" t="s">
        <v>32</v>
      </c>
      <c r="E14" s="7">
        <v>44944</v>
      </c>
      <c r="F14" s="4">
        <v>44945</v>
      </c>
      <c r="G14" s="24">
        <v>45350</v>
      </c>
      <c r="H14" s="10">
        <f>82500000+17500000</f>
        <v>100000000</v>
      </c>
      <c r="I14" s="11">
        <v>0.85499999999999998</v>
      </c>
      <c r="J14" s="19">
        <v>85500000</v>
      </c>
      <c r="K14" s="19">
        <v>14500000</v>
      </c>
      <c r="L14" s="12">
        <v>1</v>
      </c>
      <c r="M14" s="19">
        <v>17500000</v>
      </c>
      <c r="N14" s="14" t="s">
        <v>240</v>
      </c>
      <c r="O14" s="21"/>
      <c r="P14" s="21"/>
      <c r="Q14" s="22"/>
      <c r="R14" s="23"/>
    </row>
    <row r="15" spans="1:18" ht="45" x14ac:dyDescent="0.25">
      <c r="A15" s="1">
        <v>19</v>
      </c>
      <c r="B15" s="2" t="s">
        <v>190</v>
      </c>
      <c r="C15" s="3" t="s">
        <v>188</v>
      </c>
      <c r="D15" s="3" t="s">
        <v>33</v>
      </c>
      <c r="E15" s="7">
        <v>44945</v>
      </c>
      <c r="F15" s="4">
        <v>44949</v>
      </c>
      <c r="G15" s="24">
        <v>45321</v>
      </c>
      <c r="H15" s="10">
        <f>69300000+7980000</f>
        <v>77280000</v>
      </c>
      <c r="I15" s="11">
        <v>0.91847826086956519</v>
      </c>
      <c r="J15" s="19">
        <v>70980000</v>
      </c>
      <c r="K15" s="19">
        <v>6300000</v>
      </c>
      <c r="L15" s="12">
        <v>1</v>
      </c>
      <c r="M15" s="19">
        <v>7980000</v>
      </c>
      <c r="N15" s="14" t="s">
        <v>241</v>
      </c>
      <c r="O15" s="21"/>
      <c r="P15" s="21"/>
      <c r="Q15" s="22"/>
      <c r="R15" s="23"/>
    </row>
    <row r="16" spans="1:18" ht="45" x14ac:dyDescent="0.25">
      <c r="A16" s="1">
        <v>20</v>
      </c>
      <c r="B16" s="2" t="s">
        <v>13</v>
      </c>
      <c r="C16" s="3" t="s">
        <v>188</v>
      </c>
      <c r="D16" s="3" t="s">
        <v>34</v>
      </c>
      <c r="E16" s="7">
        <v>44945</v>
      </c>
      <c r="F16" s="4">
        <v>44946</v>
      </c>
      <c r="G16" s="24">
        <v>45314</v>
      </c>
      <c r="H16" s="10">
        <f>33000000+3500000</f>
        <v>36500000</v>
      </c>
      <c r="I16" s="11">
        <v>0.9342465753424658</v>
      </c>
      <c r="J16" s="19">
        <v>34100000</v>
      </c>
      <c r="K16" s="19">
        <v>2400000</v>
      </c>
      <c r="L16" s="12">
        <v>1</v>
      </c>
      <c r="M16" s="19">
        <v>3500000</v>
      </c>
      <c r="N16" s="14" t="s">
        <v>242</v>
      </c>
      <c r="O16" s="21"/>
      <c r="P16" s="21"/>
      <c r="Q16" s="22"/>
      <c r="R16" s="23"/>
    </row>
    <row r="17" spans="1:18" ht="45" x14ac:dyDescent="0.25">
      <c r="A17" s="1">
        <v>21</v>
      </c>
      <c r="B17" s="2" t="s">
        <v>13</v>
      </c>
      <c r="C17" s="3" t="s">
        <v>188</v>
      </c>
      <c r="D17" s="3" t="s">
        <v>35</v>
      </c>
      <c r="E17" s="7">
        <v>44944</v>
      </c>
      <c r="F17" s="4">
        <v>44946</v>
      </c>
      <c r="G17" s="24">
        <v>45279</v>
      </c>
      <c r="H17" s="10">
        <v>33000000</v>
      </c>
      <c r="I17" s="11">
        <v>1</v>
      </c>
      <c r="J17" s="19">
        <v>33000000</v>
      </c>
      <c r="K17" s="19">
        <v>0</v>
      </c>
      <c r="L17" s="12">
        <v>0</v>
      </c>
      <c r="M17" s="19">
        <v>0</v>
      </c>
      <c r="N17" s="14" t="s">
        <v>243</v>
      </c>
      <c r="O17" s="21"/>
      <c r="P17" s="21"/>
      <c r="Q17" s="22"/>
      <c r="R17" s="23"/>
    </row>
    <row r="18" spans="1:18" ht="45" x14ac:dyDescent="0.25">
      <c r="A18" s="1">
        <v>22</v>
      </c>
      <c r="B18" s="2" t="s">
        <v>13</v>
      </c>
      <c r="C18" s="3" t="s">
        <v>188</v>
      </c>
      <c r="D18" s="3" t="s">
        <v>36</v>
      </c>
      <c r="E18" s="7">
        <v>44944</v>
      </c>
      <c r="F18" s="4">
        <v>44946</v>
      </c>
      <c r="G18" s="24">
        <v>45321</v>
      </c>
      <c r="H18" s="10">
        <f>79695000+10143000</f>
        <v>89838000</v>
      </c>
      <c r="I18" s="11">
        <v>0.89247311827956988</v>
      </c>
      <c r="J18" s="19">
        <v>80178000</v>
      </c>
      <c r="K18" s="19">
        <v>9660000</v>
      </c>
      <c r="L18" s="12">
        <v>1</v>
      </c>
      <c r="M18" s="19">
        <v>10143000</v>
      </c>
      <c r="N18" s="14" t="s">
        <v>244</v>
      </c>
      <c r="O18" s="21"/>
      <c r="P18" s="21"/>
      <c r="Q18" s="22"/>
      <c r="R18" s="23"/>
    </row>
    <row r="19" spans="1:18" ht="45" x14ac:dyDescent="0.25">
      <c r="A19" s="1">
        <v>23</v>
      </c>
      <c r="B19" s="2" t="s">
        <v>13</v>
      </c>
      <c r="C19" s="3" t="s">
        <v>188</v>
      </c>
      <c r="D19" s="3" t="s">
        <v>37</v>
      </c>
      <c r="E19" s="7">
        <v>44944</v>
      </c>
      <c r="F19" s="4">
        <v>44945</v>
      </c>
      <c r="G19" s="24">
        <v>45278</v>
      </c>
      <c r="H19" s="10">
        <v>79695000</v>
      </c>
      <c r="I19" s="11">
        <v>1</v>
      </c>
      <c r="J19" s="19">
        <v>79695000</v>
      </c>
      <c r="K19" s="19">
        <v>0</v>
      </c>
      <c r="L19" s="12">
        <v>0</v>
      </c>
      <c r="M19" s="19">
        <v>0</v>
      </c>
      <c r="N19" s="14" t="s">
        <v>245</v>
      </c>
      <c r="O19" s="21"/>
      <c r="P19" s="21"/>
      <c r="Q19" s="22"/>
      <c r="R19" s="23"/>
    </row>
    <row r="20" spans="1:18" ht="45" x14ac:dyDescent="0.25">
      <c r="A20" s="1">
        <v>24</v>
      </c>
      <c r="B20" s="2" t="s">
        <v>13</v>
      </c>
      <c r="C20" s="3" t="s">
        <v>188</v>
      </c>
      <c r="D20" s="3" t="s">
        <v>191</v>
      </c>
      <c r="E20" s="7">
        <v>44945</v>
      </c>
      <c r="F20" s="4">
        <v>44950</v>
      </c>
      <c r="G20" s="24">
        <v>45253</v>
      </c>
      <c r="H20" s="10">
        <f>63000000+7560000</f>
        <v>70560000</v>
      </c>
      <c r="I20" s="11">
        <v>1</v>
      </c>
      <c r="J20" s="19">
        <v>70560000</v>
      </c>
      <c r="K20" s="19">
        <v>0</v>
      </c>
      <c r="L20" s="12">
        <v>1</v>
      </c>
      <c r="M20" s="19">
        <v>7560000</v>
      </c>
      <c r="N20" s="14" t="s">
        <v>246</v>
      </c>
      <c r="O20" s="21"/>
      <c r="P20" s="21"/>
      <c r="Q20" s="22"/>
      <c r="R20" s="23"/>
    </row>
    <row r="21" spans="1:18" ht="56.25" x14ac:dyDescent="0.25">
      <c r="A21" s="1">
        <v>26</v>
      </c>
      <c r="B21" s="2" t="s">
        <v>189</v>
      </c>
      <c r="C21" s="3" t="s">
        <v>188</v>
      </c>
      <c r="D21" s="3" t="s">
        <v>192</v>
      </c>
      <c r="E21" s="7">
        <v>44945</v>
      </c>
      <c r="F21" s="4">
        <v>44946</v>
      </c>
      <c r="G21" s="24">
        <v>45310</v>
      </c>
      <c r="H21" s="10">
        <f>72450000+14490000</f>
        <v>86940000</v>
      </c>
      <c r="I21" s="11">
        <v>0.94722222222222219</v>
      </c>
      <c r="J21" s="19">
        <v>82351500</v>
      </c>
      <c r="K21" s="19">
        <v>4588500</v>
      </c>
      <c r="L21" s="12">
        <v>1</v>
      </c>
      <c r="M21" s="19">
        <v>14490000</v>
      </c>
      <c r="N21" s="14" t="s">
        <v>248</v>
      </c>
      <c r="O21" s="21"/>
      <c r="P21" s="21"/>
      <c r="Q21" s="22"/>
      <c r="R21" s="23"/>
    </row>
    <row r="22" spans="1:18" ht="45" x14ac:dyDescent="0.25">
      <c r="A22" s="1">
        <v>27</v>
      </c>
      <c r="B22" s="2" t="s">
        <v>189</v>
      </c>
      <c r="C22" s="3" t="s">
        <v>188</v>
      </c>
      <c r="D22" s="3" t="s">
        <v>458</v>
      </c>
      <c r="E22" s="7">
        <v>44946</v>
      </c>
      <c r="F22" s="4">
        <v>44950</v>
      </c>
      <c r="G22" s="24">
        <v>45283</v>
      </c>
      <c r="H22" s="10">
        <v>64581000</v>
      </c>
      <c r="I22" s="11">
        <v>1</v>
      </c>
      <c r="J22" s="19">
        <v>64581000</v>
      </c>
      <c r="K22" s="19">
        <v>0</v>
      </c>
      <c r="L22" s="12">
        <v>1</v>
      </c>
      <c r="M22" s="19">
        <v>3914000</v>
      </c>
      <c r="N22" s="14" t="s">
        <v>240</v>
      </c>
      <c r="O22" s="21"/>
      <c r="P22" s="21"/>
      <c r="Q22" s="22"/>
      <c r="R22" s="23"/>
    </row>
    <row r="23" spans="1:18" ht="45" x14ac:dyDescent="0.25">
      <c r="A23" s="1">
        <v>28</v>
      </c>
      <c r="B23" s="2" t="s">
        <v>13</v>
      </c>
      <c r="C23" s="3" t="s">
        <v>188</v>
      </c>
      <c r="D23" s="3" t="s">
        <v>39</v>
      </c>
      <c r="E23" s="7">
        <v>44945</v>
      </c>
      <c r="F23" s="4">
        <v>44946</v>
      </c>
      <c r="G23" s="24">
        <v>45315</v>
      </c>
      <c r="H23" s="10">
        <f>64530000+13981500</f>
        <v>78511500</v>
      </c>
      <c r="I23" s="11">
        <v>0.9342465753424658</v>
      </c>
      <c r="J23" s="19">
        <v>73349100</v>
      </c>
      <c r="K23" s="19">
        <v>5162400</v>
      </c>
      <c r="L23" s="12">
        <v>1</v>
      </c>
      <c r="M23" s="19" t="s">
        <v>418</v>
      </c>
      <c r="N23" s="14" t="s">
        <v>249</v>
      </c>
      <c r="O23" s="21"/>
      <c r="P23" s="21"/>
      <c r="Q23" s="22"/>
      <c r="R23" s="23"/>
    </row>
    <row r="24" spans="1:18" ht="45" x14ac:dyDescent="0.25">
      <c r="A24" s="1">
        <v>29</v>
      </c>
      <c r="B24" s="2" t="s">
        <v>13</v>
      </c>
      <c r="C24" s="3" t="s">
        <v>188</v>
      </c>
      <c r="D24" s="3" t="s">
        <v>40</v>
      </c>
      <c r="E24" s="7">
        <v>44946</v>
      </c>
      <c r="F24" s="4">
        <v>44949</v>
      </c>
      <c r="G24" s="24">
        <v>45337</v>
      </c>
      <c r="H24" s="10">
        <f>38478000+6179800</f>
        <v>44657800</v>
      </c>
      <c r="I24" s="11">
        <v>0.88250652741514357</v>
      </c>
      <c r="J24" s="19">
        <v>39410800</v>
      </c>
      <c r="K24" s="19">
        <v>5247000</v>
      </c>
      <c r="L24" s="12">
        <v>1</v>
      </c>
      <c r="M24" s="19">
        <v>6179800</v>
      </c>
      <c r="N24" s="14" t="s">
        <v>250</v>
      </c>
      <c r="O24" s="21"/>
      <c r="P24" s="21"/>
      <c r="Q24" s="22"/>
      <c r="R24" s="23"/>
    </row>
    <row r="25" spans="1:18" ht="45" x14ac:dyDescent="0.25">
      <c r="A25" s="1">
        <v>31</v>
      </c>
      <c r="B25" s="2" t="s">
        <v>13</v>
      </c>
      <c r="C25" s="3" t="s">
        <v>188</v>
      </c>
      <c r="D25" s="3" t="s">
        <v>42</v>
      </c>
      <c r="E25" s="7">
        <v>44946</v>
      </c>
      <c r="F25" s="4">
        <v>44950</v>
      </c>
      <c r="G25" s="24">
        <v>45314</v>
      </c>
      <c r="H25" s="10">
        <f>64530000+12906000</f>
        <v>77436000</v>
      </c>
      <c r="I25" s="11">
        <v>0.93611111111111112</v>
      </c>
      <c r="J25" s="19">
        <v>72488700</v>
      </c>
      <c r="K25" s="19">
        <v>4947300</v>
      </c>
      <c r="L25" s="12">
        <v>1</v>
      </c>
      <c r="M25" s="19">
        <v>12906000</v>
      </c>
      <c r="N25" s="14" t="s">
        <v>251</v>
      </c>
      <c r="O25" s="21"/>
      <c r="P25" s="21"/>
      <c r="Q25" s="22"/>
      <c r="R25" s="23"/>
    </row>
    <row r="26" spans="1:18" ht="45" x14ac:dyDescent="0.25">
      <c r="A26" s="1">
        <v>32</v>
      </c>
      <c r="B26" s="2" t="s">
        <v>13</v>
      </c>
      <c r="C26" s="3" t="s">
        <v>188</v>
      </c>
      <c r="D26" s="3" t="s">
        <v>43</v>
      </c>
      <c r="E26" s="7">
        <v>44949</v>
      </c>
      <c r="F26" s="4">
        <v>44951</v>
      </c>
      <c r="G26" s="24">
        <v>45305</v>
      </c>
      <c r="H26" s="10">
        <f>38478000+2332000</f>
        <v>40810000</v>
      </c>
      <c r="I26" s="11">
        <v>0.96</v>
      </c>
      <c r="J26" s="19">
        <v>39177600</v>
      </c>
      <c r="K26" s="19">
        <v>1632400</v>
      </c>
      <c r="L26" s="12">
        <v>1</v>
      </c>
      <c r="M26" s="19">
        <v>2332000</v>
      </c>
      <c r="N26" s="14" t="s">
        <v>252</v>
      </c>
      <c r="O26" s="21"/>
      <c r="P26" s="21"/>
      <c r="Q26" s="22"/>
      <c r="R26" s="23"/>
    </row>
    <row r="27" spans="1:18" ht="45" x14ac:dyDescent="0.25">
      <c r="A27" s="1">
        <v>33</v>
      </c>
      <c r="B27" s="2" t="s">
        <v>13</v>
      </c>
      <c r="C27" s="3" t="s">
        <v>188</v>
      </c>
      <c r="D27" s="3" t="s">
        <v>44</v>
      </c>
      <c r="E27" s="7">
        <v>44945</v>
      </c>
      <c r="F27" s="4">
        <v>44950</v>
      </c>
      <c r="G27" s="24">
        <v>45321</v>
      </c>
      <c r="H27" s="10">
        <f>79695000+9177000</f>
        <v>88872000</v>
      </c>
      <c r="I27" s="11">
        <v>0.91576086956521741</v>
      </c>
      <c r="J27" s="19">
        <v>81385500</v>
      </c>
      <c r="K27" s="19">
        <v>7486500</v>
      </c>
      <c r="L27" s="12">
        <v>1</v>
      </c>
      <c r="M27" s="19">
        <v>9177000</v>
      </c>
      <c r="N27" s="14" t="s">
        <v>253</v>
      </c>
      <c r="O27" s="21"/>
      <c r="P27" s="21"/>
      <c r="Q27" s="22"/>
      <c r="R27" s="23"/>
    </row>
    <row r="28" spans="1:18" ht="45" x14ac:dyDescent="0.25">
      <c r="A28" s="1">
        <v>34</v>
      </c>
      <c r="B28" s="2" t="s">
        <v>190</v>
      </c>
      <c r="C28" s="3" t="s">
        <v>188</v>
      </c>
      <c r="D28" s="3" t="s">
        <v>45</v>
      </c>
      <c r="E28" s="7">
        <v>44946</v>
      </c>
      <c r="F28" s="4">
        <v>44950</v>
      </c>
      <c r="G28" s="24">
        <v>45268</v>
      </c>
      <c r="H28" s="10">
        <f>63000000+3150000</f>
        <v>66150000</v>
      </c>
      <c r="I28" s="11">
        <v>1</v>
      </c>
      <c r="J28" s="19">
        <v>66150000</v>
      </c>
      <c r="K28" s="19">
        <v>0</v>
      </c>
      <c r="L28" s="12">
        <v>1</v>
      </c>
      <c r="M28" s="19">
        <v>3150000</v>
      </c>
      <c r="N28" s="14" t="s">
        <v>254</v>
      </c>
      <c r="O28" s="21"/>
      <c r="P28" s="21"/>
      <c r="Q28" s="22"/>
      <c r="R28" s="23"/>
    </row>
    <row r="29" spans="1:18" ht="45" x14ac:dyDescent="0.25">
      <c r="A29" s="1">
        <v>35</v>
      </c>
      <c r="B29" s="2" t="s">
        <v>13</v>
      </c>
      <c r="C29" s="3" t="s">
        <v>188</v>
      </c>
      <c r="D29" s="3" t="s">
        <v>46</v>
      </c>
      <c r="E29" s="7">
        <v>44946</v>
      </c>
      <c r="F29" s="4">
        <v>44949</v>
      </c>
      <c r="G29" s="24">
        <v>45343</v>
      </c>
      <c r="H29" s="10">
        <f>88000000+16000000</f>
        <v>104000000</v>
      </c>
      <c r="I29" s="11">
        <v>0.86923076923076925</v>
      </c>
      <c r="J29" s="19">
        <v>90400000</v>
      </c>
      <c r="K29" s="19">
        <v>13600000</v>
      </c>
      <c r="L29" s="12">
        <v>1</v>
      </c>
      <c r="M29" s="19">
        <v>16000000</v>
      </c>
      <c r="N29" s="14" t="s">
        <v>255</v>
      </c>
      <c r="O29" s="21"/>
      <c r="P29" s="21"/>
      <c r="Q29" s="22"/>
      <c r="R29" s="23"/>
    </row>
    <row r="30" spans="1:18" ht="45" x14ac:dyDescent="0.25">
      <c r="A30" s="1">
        <v>36</v>
      </c>
      <c r="B30" s="2" t="s">
        <v>13</v>
      </c>
      <c r="C30" s="3" t="s">
        <v>188</v>
      </c>
      <c r="D30" s="3" t="s">
        <v>47</v>
      </c>
      <c r="E30" s="7">
        <v>44946</v>
      </c>
      <c r="F30" s="4">
        <v>44949</v>
      </c>
      <c r="G30" s="24">
        <v>45306</v>
      </c>
      <c r="H30" s="10">
        <f>71005000+5164000</f>
        <v>76169000</v>
      </c>
      <c r="I30" s="11">
        <v>0.95480225551077214</v>
      </c>
      <c r="J30" s="19">
        <v>72726333</v>
      </c>
      <c r="K30" s="19">
        <v>3442667</v>
      </c>
      <c r="L30" s="12">
        <v>1</v>
      </c>
      <c r="M30" s="19">
        <v>5164000</v>
      </c>
      <c r="N30" s="14" t="s">
        <v>256</v>
      </c>
      <c r="O30" s="21"/>
      <c r="P30" s="21"/>
      <c r="Q30" s="22"/>
      <c r="R30" s="23"/>
    </row>
    <row r="31" spans="1:18" ht="45" x14ac:dyDescent="0.25">
      <c r="A31" s="1">
        <v>37</v>
      </c>
      <c r="B31" s="2" t="s">
        <v>13</v>
      </c>
      <c r="C31" s="3" t="s">
        <v>188</v>
      </c>
      <c r="D31" s="3" t="s">
        <v>48</v>
      </c>
      <c r="E31" s="7">
        <v>44946</v>
      </c>
      <c r="F31" s="4">
        <v>44949</v>
      </c>
      <c r="G31" s="24">
        <v>45310</v>
      </c>
      <c r="H31" s="10">
        <f>64592000+10765333</f>
        <v>75357333</v>
      </c>
      <c r="I31" s="11">
        <v>0.87792208622882129</v>
      </c>
      <c r="J31" s="19">
        <v>66157867</v>
      </c>
      <c r="K31" s="19">
        <v>9199466</v>
      </c>
      <c r="L31" s="12">
        <v>1</v>
      </c>
      <c r="M31" s="19">
        <v>10765333</v>
      </c>
      <c r="N31" s="14" t="s">
        <v>257</v>
      </c>
      <c r="O31" s="21"/>
      <c r="P31" s="21"/>
      <c r="Q31" s="22"/>
      <c r="R31" s="23"/>
    </row>
    <row r="32" spans="1:18" ht="45" x14ac:dyDescent="0.25">
      <c r="A32" s="1">
        <v>39</v>
      </c>
      <c r="B32" s="2" t="s">
        <v>13</v>
      </c>
      <c r="C32" s="3" t="s">
        <v>188</v>
      </c>
      <c r="D32" s="3" t="s">
        <v>50</v>
      </c>
      <c r="E32" s="7">
        <v>44946</v>
      </c>
      <c r="F32" s="4">
        <v>44949</v>
      </c>
      <c r="G32" s="24">
        <v>45321</v>
      </c>
      <c r="H32" s="10">
        <f>79695000+9418500</f>
        <v>89113500</v>
      </c>
      <c r="I32" s="11">
        <v>0.9159891598915989</v>
      </c>
      <c r="J32" s="19">
        <v>81627000</v>
      </c>
      <c r="K32" s="19">
        <v>7486500</v>
      </c>
      <c r="L32" s="12">
        <v>1</v>
      </c>
      <c r="M32" s="19">
        <v>9418500</v>
      </c>
      <c r="N32" s="14" t="s">
        <v>258</v>
      </c>
      <c r="O32" s="21"/>
      <c r="P32" s="21"/>
      <c r="Q32" s="22"/>
      <c r="R32" s="23"/>
    </row>
    <row r="33" spans="1:18" ht="45" x14ac:dyDescent="0.25">
      <c r="A33" s="1">
        <v>40</v>
      </c>
      <c r="B33" s="2" t="s">
        <v>13</v>
      </c>
      <c r="C33" s="3" t="s">
        <v>188</v>
      </c>
      <c r="D33" s="3" t="s">
        <v>51</v>
      </c>
      <c r="E33" s="7">
        <v>44946</v>
      </c>
      <c r="F33" s="4">
        <v>44950</v>
      </c>
      <c r="G33" s="24">
        <v>45321</v>
      </c>
      <c r="H33" s="10">
        <f>79695000+9177000</f>
        <v>88872000</v>
      </c>
      <c r="I33" s="11">
        <v>0.91576086956521741</v>
      </c>
      <c r="J33" s="19">
        <v>81385500</v>
      </c>
      <c r="K33" s="19">
        <v>7486500</v>
      </c>
      <c r="L33" s="12">
        <v>1</v>
      </c>
      <c r="M33" s="19">
        <v>9177000</v>
      </c>
      <c r="N33" s="14" t="s">
        <v>259</v>
      </c>
      <c r="O33" s="21"/>
      <c r="P33" s="21"/>
      <c r="Q33" s="22"/>
      <c r="R33" s="23"/>
    </row>
    <row r="34" spans="1:18" ht="45" x14ac:dyDescent="0.25">
      <c r="A34" s="1">
        <v>41</v>
      </c>
      <c r="B34" s="2" t="s">
        <v>13</v>
      </c>
      <c r="C34" s="3" t="s">
        <v>188</v>
      </c>
      <c r="D34" s="3" t="s">
        <v>52</v>
      </c>
      <c r="E34" s="7">
        <v>44946</v>
      </c>
      <c r="F34" s="4">
        <v>44950</v>
      </c>
      <c r="G34" s="24">
        <v>45321</v>
      </c>
      <c r="H34" s="10">
        <f>79695000+9177000</f>
        <v>88872000</v>
      </c>
      <c r="I34" s="11">
        <v>0.91576086956521741</v>
      </c>
      <c r="J34" s="19">
        <v>81385500</v>
      </c>
      <c r="K34" s="19">
        <v>7486500</v>
      </c>
      <c r="L34" s="12">
        <v>1</v>
      </c>
      <c r="M34" s="19">
        <v>9177000</v>
      </c>
      <c r="N34" s="14" t="s">
        <v>260</v>
      </c>
      <c r="O34" s="21"/>
      <c r="P34" s="21"/>
      <c r="Q34" s="22"/>
      <c r="R34" s="23"/>
    </row>
    <row r="35" spans="1:18" ht="56.25" x14ac:dyDescent="0.25">
      <c r="A35" s="1">
        <v>42</v>
      </c>
      <c r="B35" s="2" t="s">
        <v>13</v>
      </c>
      <c r="C35" s="3" t="s">
        <v>188</v>
      </c>
      <c r="D35" s="3" t="s">
        <v>53</v>
      </c>
      <c r="E35" s="7">
        <v>44946</v>
      </c>
      <c r="F35" s="4">
        <v>44950</v>
      </c>
      <c r="G35" s="24">
        <v>45321</v>
      </c>
      <c r="H35" s="10">
        <f>79695000+9177000</f>
        <v>88872000</v>
      </c>
      <c r="I35" s="11">
        <v>0.91576086956521741</v>
      </c>
      <c r="J35" s="19">
        <v>81385500</v>
      </c>
      <c r="K35" s="19">
        <v>7486500</v>
      </c>
      <c r="L35" s="12">
        <v>1</v>
      </c>
      <c r="M35" s="19">
        <v>9177000</v>
      </c>
      <c r="N35" s="14" t="s">
        <v>261</v>
      </c>
      <c r="O35" s="21"/>
      <c r="P35" s="21"/>
      <c r="Q35" s="22"/>
      <c r="R35" s="23"/>
    </row>
    <row r="36" spans="1:18" ht="45" x14ac:dyDescent="0.25">
      <c r="A36" s="1">
        <v>43</v>
      </c>
      <c r="B36" s="2" t="s">
        <v>13</v>
      </c>
      <c r="C36" s="3" t="s">
        <v>188</v>
      </c>
      <c r="D36" s="3" t="s">
        <v>54</v>
      </c>
      <c r="E36" s="7">
        <v>44949</v>
      </c>
      <c r="F36" s="4">
        <v>44951</v>
      </c>
      <c r="G36" s="24">
        <v>45284</v>
      </c>
      <c r="H36" s="10">
        <v>79695000</v>
      </c>
      <c r="I36" s="11">
        <v>1</v>
      </c>
      <c r="J36" s="19">
        <v>79695000</v>
      </c>
      <c r="K36" s="19">
        <v>0</v>
      </c>
      <c r="L36" s="12">
        <v>0</v>
      </c>
      <c r="M36" s="19">
        <v>0</v>
      </c>
      <c r="N36" s="14" t="s">
        <v>262</v>
      </c>
      <c r="O36" s="21"/>
      <c r="P36" s="21"/>
      <c r="Q36" s="22"/>
      <c r="R36" s="23"/>
    </row>
    <row r="37" spans="1:18" ht="45" x14ac:dyDescent="0.25">
      <c r="A37" s="1">
        <v>44</v>
      </c>
      <c r="B37" s="2" t="s">
        <v>13</v>
      </c>
      <c r="C37" s="3" t="s">
        <v>188</v>
      </c>
      <c r="D37" s="3" t="s">
        <v>55</v>
      </c>
      <c r="E37" s="7">
        <v>44946</v>
      </c>
      <c r="F37" s="4">
        <v>44949</v>
      </c>
      <c r="G37" s="24">
        <v>45337</v>
      </c>
      <c r="H37" s="10">
        <f>38478000+6179800</f>
        <v>44657800</v>
      </c>
      <c r="I37" s="11">
        <v>0.88250652741514357</v>
      </c>
      <c r="J37" s="19">
        <v>39410800</v>
      </c>
      <c r="K37" s="19">
        <v>5247000</v>
      </c>
      <c r="L37" s="12">
        <v>1</v>
      </c>
      <c r="M37" s="19">
        <v>6179800</v>
      </c>
      <c r="N37" s="14" t="s">
        <v>263</v>
      </c>
      <c r="O37" s="21"/>
      <c r="P37" s="21"/>
      <c r="Q37" s="22"/>
      <c r="R37" s="23"/>
    </row>
    <row r="38" spans="1:18" ht="45" x14ac:dyDescent="0.25">
      <c r="A38" s="1">
        <v>45</v>
      </c>
      <c r="B38" s="2" t="s">
        <v>13</v>
      </c>
      <c r="C38" s="3" t="s">
        <v>188</v>
      </c>
      <c r="D38" s="3" t="s">
        <v>56</v>
      </c>
      <c r="E38" s="7">
        <v>44949</v>
      </c>
      <c r="F38" s="4">
        <v>44950</v>
      </c>
      <c r="G38" s="24">
        <v>45301</v>
      </c>
      <c r="H38" s="10">
        <v>40460200</v>
      </c>
      <c r="I38" s="11">
        <v>0.97118155619596547</v>
      </c>
      <c r="J38" s="19">
        <v>39294200</v>
      </c>
      <c r="K38" s="19">
        <v>1166000</v>
      </c>
      <c r="L38" s="12">
        <v>1</v>
      </c>
      <c r="M38" s="19">
        <v>8978200</v>
      </c>
      <c r="N38" s="14" t="s">
        <v>264</v>
      </c>
      <c r="O38" s="21"/>
      <c r="P38" s="21"/>
      <c r="Q38" s="22"/>
      <c r="R38" s="23"/>
    </row>
    <row r="39" spans="1:18" ht="45" x14ac:dyDescent="0.25">
      <c r="A39" s="1">
        <v>46</v>
      </c>
      <c r="B39" s="2" t="s">
        <v>13</v>
      </c>
      <c r="C39" s="3" t="s">
        <v>188</v>
      </c>
      <c r="D39" s="3" t="s">
        <v>57</v>
      </c>
      <c r="E39" s="7">
        <v>44950</v>
      </c>
      <c r="F39" s="4">
        <v>44951</v>
      </c>
      <c r="G39" s="24">
        <v>45337</v>
      </c>
      <c r="H39" s="10">
        <f>38478000+5946600</f>
        <v>44424600</v>
      </c>
      <c r="I39" s="11">
        <v>0.88188976377952755</v>
      </c>
      <c r="J39" s="19">
        <v>39177600</v>
      </c>
      <c r="K39" s="19">
        <v>5247000</v>
      </c>
      <c r="L39" s="12">
        <v>1</v>
      </c>
      <c r="M39" s="19">
        <v>5946600</v>
      </c>
      <c r="N39" s="14" t="s">
        <v>265</v>
      </c>
      <c r="O39" s="21"/>
      <c r="P39" s="21"/>
      <c r="Q39" s="22"/>
      <c r="R39" s="23"/>
    </row>
    <row r="40" spans="1:18" ht="56.25" x14ac:dyDescent="0.25">
      <c r="A40" s="1">
        <v>47</v>
      </c>
      <c r="B40" s="2" t="s">
        <v>13</v>
      </c>
      <c r="C40" s="3" t="s">
        <v>188</v>
      </c>
      <c r="D40" s="3" t="s">
        <v>58</v>
      </c>
      <c r="E40" s="7">
        <v>44949</v>
      </c>
      <c r="F40" s="4">
        <v>44950</v>
      </c>
      <c r="G40" s="24">
        <v>45306</v>
      </c>
      <c r="H40" s="10">
        <f>63206000+6895200</f>
        <v>70101200</v>
      </c>
      <c r="I40" s="11">
        <v>0.92076502256737403</v>
      </c>
      <c r="J40" s="19">
        <v>64546733</v>
      </c>
      <c r="K40" s="19">
        <v>5554467</v>
      </c>
      <c r="L40" s="12">
        <v>1</v>
      </c>
      <c r="M40" s="19">
        <v>6895200</v>
      </c>
      <c r="N40" s="14" t="s">
        <v>266</v>
      </c>
      <c r="O40" s="21"/>
      <c r="P40" s="21"/>
      <c r="Q40" s="22"/>
      <c r="R40" s="23"/>
    </row>
    <row r="41" spans="1:18" ht="45" x14ac:dyDescent="0.25">
      <c r="A41" s="1">
        <v>48</v>
      </c>
      <c r="B41" s="2" t="s">
        <v>13</v>
      </c>
      <c r="C41" s="3" t="s">
        <v>188</v>
      </c>
      <c r="D41" s="3" t="s">
        <v>59</v>
      </c>
      <c r="E41" s="7">
        <v>44951</v>
      </c>
      <c r="F41" s="4">
        <v>44952</v>
      </c>
      <c r="G41" s="24">
        <v>45255</v>
      </c>
      <c r="H41" s="10">
        <v>72450000</v>
      </c>
      <c r="I41" s="11">
        <v>1</v>
      </c>
      <c r="J41" s="19">
        <v>72450000</v>
      </c>
      <c r="K41" s="19">
        <v>0</v>
      </c>
      <c r="L41" s="12">
        <v>0</v>
      </c>
      <c r="M41" s="19">
        <v>0</v>
      </c>
      <c r="N41" s="14" t="s">
        <v>267</v>
      </c>
      <c r="O41" s="21"/>
      <c r="P41" s="21"/>
      <c r="Q41" s="22"/>
      <c r="R41" s="23"/>
    </row>
    <row r="42" spans="1:18" ht="45" x14ac:dyDescent="0.25">
      <c r="A42" s="1">
        <v>49</v>
      </c>
      <c r="B42" s="2" t="s">
        <v>13</v>
      </c>
      <c r="C42" s="3" t="s">
        <v>188</v>
      </c>
      <c r="D42" s="3" t="s">
        <v>60</v>
      </c>
      <c r="E42" s="7">
        <v>44950</v>
      </c>
      <c r="F42" s="4">
        <v>44951</v>
      </c>
      <c r="G42" s="24">
        <v>45296</v>
      </c>
      <c r="H42" s="10">
        <f>72450000+9901500</f>
        <v>82351500</v>
      </c>
      <c r="I42" s="11">
        <v>0.98533724340175954</v>
      </c>
      <c r="J42" s="19">
        <v>81144000</v>
      </c>
      <c r="K42" s="19">
        <v>1207500</v>
      </c>
      <c r="L42" s="12">
        <v>1</v>
      </c>
      <c r="M42" s="19">
        <v>9901500</v>
      </c>
      <c r="N42" s="14" t="s">
        <v>268</v>
      </c>
      <c r="O42" s="21"/>
      <c r="P42" s="21"/>
      <c r="Q42" s="22"/>
      <c r="R42" s="23"/>
    </row>
    <row r="43" spans="1:18" ht="45" x14ac:dyDescent="0.25">
      <c r="A43" s="1">
        <v>51</v>
      </c>
      <c r="B43" s="2" t="s">
        <v>189</v>
      </c>
      <c r="C43" s="3" t="s">
        <v>188</v>
      </c>
      <c r="D43" s="3" t="s">
        <v>61</v>
      </c>
      <c r="E43" s="7">
        <v>44950</v>
      </c>
      <c r="F43" s="4">
        <v>44951</v>
      </c>
      <c r="G43" s="24">
        <v>45350</v>
      </c>
      <c r="H43" s="10">
        <f>39842000+7847667</f>
        <v>47689667</v>
      </c>
      <c r="I43" s="11">
        <v>0.85063290544679204</v>
      </c>
      <c r="J43" s="19">
        <v>40566400</v>
      </c>
      <c r="K43" s="19">
        <v>7123267</v>
      </c>
      <c r="L43" s="12">
        <v>1</v>
      </c>
      <c r="M43" s="19">
        <v>7847667</v>
      </c>
      <c r="N43" s="14" t="s">
        <v>269</v>
      </c>
      <c r="O43" s="21"/>
      <c r="P43" s="21"/>
      <c r="Q43" s="22"/>
      <c r="R43" s="23"/>
    </row>
    <row r="44" spans="1:18" ht="45" x14ac:dyDescent="0.25">
      <c r="A44" s="1">
        <v>52</v>
      </c>
      <c r="B44" s="2" t="s">
        <v>13</v>
      </c>
      <c r="C44" s="3" t="s">
        <v>188</v>
      </c>
      <c r="D44" s="3" t="s">
        <v>62</v>
      </c>
      <c r="E44" s="7">
        <v>44950</v>
      </c>
      <c r="F44" s="4">
        <v>44951</v>
      </c>
      <c r="G44" s="24">
        <v>45321</v>
      </c>
      <c r="H44" s="10">
        <f>79695000+8694000</f>
        <v>88389000</v>
      </c>
      <c r="I44" s="11">
        <v>0.91803278688524592</v>
      </c>
      <c r="J44" s="19">
        <v>81144000</v>
      </c>
      <c r="K44" s="19">
        <v>7245000</v>
      </c>
      <c r="L44" s="12">
        <v>1</v>
      </c>
      <c r="M44" s="19">
        <v>8694000</v>
      </c>
      <c r="N44" s="14" t="s">
        <v>270</v>
      </c>
      <c r="O44" s="21"/>
      <c r="P44" s="21"/>
      <c r="Q44" s="22"/>
      <c r="R44" s="23"/>
    </row>
    <row r="45" spans="1:18" ht="56.25" x14ac:dyDescent="0.25">
      <c r="A45" s="1">
        <v>53</v>
      </c>
      <c r="B45" s="2" t="s">
        <v>13</v>
      </c>
      <c r="C45" s="3" t="s">
        <v>188</v>
      </c>
      <c r="D45" s="3" t="s">
        <v>63</v>
      </c>
      <c r="E45" s="7">
        <v>44952</v>
      </c>
      <c r="F45" s="4">
        <v>44953</v>
      </c>
      <c r="G45" s="24">
        <v>45348</v>
      </c>
      <c r="H45" s="10">
        <f>82500000+15000000</f>
        <v>97500000</v>
      </c>
      <c r="I45" s="11">
        <v>0.85641025641025637</v>
      </c>
      <c r="J45" s="19">
        <v>83500000</v>
      </c>
      <c r="K45" s="19">
        <v>14000000</v>
      </c>
      <c r="L45" s="12">
        <v>1</v>
      </c>
      <c r="M45" s="19">
        <v>15000000</v>
      </c>
      <c r="N45" s="14" t="s">
        <v>271</v>
      </c>
      <c r="O45" s="21"/>
      <c r="P45" s="21"/>
      <c r="Q45" s="22"/>
      <c r="R45" s="23"/>
    </row>
    <row r="46" spans="1:18" ht="45" x14ac:dyDescent="0.25">
      <c r="A46" s="1">
        <v>54</v>
      </c>
      <c r="B46" s="2" t="s">
        <v>13</v>
      </c>
      <c r="C46" s="3" t="s">
        <v>188</v>
      </c>
      <c r="D46" s="3" t="s">
        <v>64</v>
      </c>
      <c r="E46" s="7">
        <v>44950</v>
      </c>
      <c r="F46" s="4">
        <v>44951</v>
      </c>
      <c r="G46" s="24">
        <v>45315</v>
      </c>
      <c r="H46" s="10">
        <f>72450000+14490000</f>
        <v>86940000</v>
      </c>
      <c r="I46" s="11">
        <v>0.93611111111111112</v>
      </c>
      <c r="J46" s="19">
        <v>81385500</v>
      </c>
      <c r="K46" s="19">
        <v>5554500</v>
      </c>
      <c r="L46" s="12">
        <v>1</v>
      </c>
      <c r="M46" s="19">
        <v>14490000</v>
      </c>
      <c r="N46" s="14" t="s">
        <v>272</v>
      </c>
      <c r="O46" s="21"/>
      <c r="P46" s="21"/>
      <c r="Q46" s="22"/>
      <c r="R46" s="23"/>
    </row>
    <row r="47" spans="1:18" ht="45" x14ac:dyDescent="0.25">
      <c r="A47" s="1">
        <v>55</v>
      </c>
      <c r="B47" s="2" t="s">
        <v>13</v>
      </c>
      <c r="C47" s="3" t="s">
        <v>188</v>
      </c>
      <c r="D47" s="3" t="s">
        <v>65</v>
      </c>
      <c r="E47" s="7">
        <v>44951</v>
      </c>
      <c r="F47" s="4">
        <v>44956</v>
      </c>
      <c r="G47" s="24">
        <v>45289</v>
      </c>
      <c r="H47" s="10">
        <v>76956000</v>
      </c>
      <c r="I47" s="11">
        <v>1</v>
      </c>
      <c r="J47" s="19">
        <v>76956000</v>
      </c>
      <c r="K47" s="19">
        <v>0</v>
      </c>
      <c r="L47" s="12">
        <v>0</v>
      </c>
      <c r="M47" s="19">
        <v>0</v>
      </c>
      <c r="N47" s="14" t="s">
        <v>273</v>
      </c>
      <c r="O47" s="21"/>
      <c r="P47" s="21"/>
      <c r="Q47" s="22"/>
      <c r="R47" s="23"/>
    </row>
    <row r="48" spans="1:18" ht="45" x14ac:dyDescent="0.25">
      <c r="A48" s="1">
        <v>56</v>
      </c>
      <c r="B48" s="2" t="s">
        <v>13</v>
      </c>
      <c r="C48" s="3" t="s">
        <v>188</v>
      </c>
      <c r="D48" s="3" t="s">
        <v>66</v>
      </c>
      <c r="E48" s="7">
        <v>44951</v>
      </c>
      <c r="F48" s="4">
        <v>44952</v>
      </c>
      <c r="G48" s="24">
        <v>45284</v>
      </c>
      <c r="H48" s="10">
        <v>63206000</v>
      </c>
      <c r="I48" s="11">
        <v>1</v>
      </c>
      <c r="J48" s="19">
        <v>63206000</v>
      </c>
      <c r="K48" s="19">
        <v>0</v>
      </c>
      <c r="L48" s="12">
        <v>1</v>
      </c>
      <c r="M48" s="19" t="s">
        <v>274</v>
      </c>
      <c r="N48" s="14" t="s">
        <v>275</v>
      </c>
      <c r="O48" s="21"/>
      <c r="P48" s="21"/>
      <c r="Q48" s="22"/>
      <c r="R48" s="23"/>
    </row>
    <row r="49" spans="1:18" ht="45" x14ac:dyDescent="0.25">
      <c r="A49" s="1">
        <v>57</v>
      </c>
      <c r="B49" s="2" t="s">
        <v>13</v>
      </c>
      <c r="C49" s="3" t="s">
        <v>188</v>
      </c>
      <c r="D49" s="3" t="s">
        <v>67</v>
      </c>
      <c r="E49" s="7">
        <v>44951</v>
      </c>
      <c r="F49" s="4">
        <v>44956</v>
      </c>
      <c r="G49" s="24">
        <v>45364</v>
      </c>
      <c r="H49" s="10">
        <f>76956000+17490000</f>
        <v>94446000</v>
      </c>
      <c r="I49" s="11">
        <v>0.81975308641975309</v>
      </c>
      <c r="J49" s="19">
        <v>77422400</v>
      </c>
      <c r="K49" s="19">
        <v>17023600</v>
      </c>
      <c r="L49" s="12">
        <v>1</v>
      </c>
      <c r="M49" s="19">
        <v>17490000</v>
      </c>
      <c r="N49" s="14" t="s">
        <v>276</v>
      </c>
      <c r="O49" s="21"/>
      <c r="P49" s="21"/>
      <c r="Q49" s="22"/>
      <c r="R49" s="23"/>
    </row>
    <row r="50" spans="1:18" ht="45" x14ac:dyDescent="0.25">
      <c r="A50" s="1">
        <v>58</v>
      </c>
      <c r="B50" s="2" t="s">
        <v>13</v>
      </c>
      <c r="C50" s="3" t="s">
        <v>188</v>
      </c>
      <c r="D50" s="3" t="s">
        <v>68</v>
      </c>
      <c r="E50" s="7">
        <v>44951</v>
      </c>
      <c r="F50" s="4">
        <v>44952</v>
      </c>
      <c r="G50" s="24">
        <v>45302</v>
      </c>
      <c r="H50" s="10">
        <f>38478000+1865600</f>
        <v>40343600</v>
      </c>
      <c r="I50" s="11">
        <v>0.96820809248554918</v>
      </c>
      <c r="J50" s="19">
        <v>39061000</v>
      </c>
      <c r="K50" s="19">
        <v>1282600</v>
      </c>
      <c r="L50" s="12">
        <v>1</v>
      </c>
      <c r="M50" s="19">
        <v>1865600</v>
      </c>
      <c r="N50" s="14" t="s">
        <v>277</v>
      </c>
      <c r="O50" s="21"/>
      <c r="P50" s="21"/>
      <c r="Q50" s="22"/>
      <c r="R50" s="23"/>
    </row>
    <row r="51" spans="1:18" ht="45" x14ac:dyDescent="0.25">
      <c r="A51" s="1">
        <v>59</v>
      </c>
      <c r="B51" s="2" t="s">
        <v>13</v>
      </c>
      <c r="C51" s="3" t="s">
        <v>188</v>
      </c>
      <c r="D51" s="3" t="s">
        <v>69</v>
      </c>
      <c r="E51" s="7">
        <v>44952</v>
      </c>
      <c r="F51" s="4">
        <v>44953</v>
      </c>
      <c r="G51" s="24">
        <v>45305</v>
      </c>
      <c r="H51" s="10">
        <f>76956000+4197600</f>
        <v>81153600</v>
      </c>
      <c r="I51" s="11">
        <v>0.95977011494252873</v>
      </c>
      <c r="J51" s="19">
        <v>77888800</v>
      </c>
      <c r="K51" s="19">
        <v>3264800</v>
      </c>
      <c r="L51" s="12">
        <v>1</v>
      </c>
      <c r="M51" s="19">
        <v>4197600</v>
      </c>
      <c r="N51" s="14" t="s">
        <v>278</v>
      </c>
      <c r="O51" s="21"/>
      <c r="P51" s="21"/>
      <c r="Q51" s="22"/>
      <c r="R51" s="23"/>
    </row>
    <row r="52" spans="1:18" ht="45" x14ac:dyDescent="0.25">
      <c r="A52" s="1">
        <v>60</v>
      </c>
      <c r="B52" s="2" t="s">
        <v>13</v>
      </c>
      <c r="C52" s="3" t="s">
        <v>188</v>
      </c>
      <c r="D52" s="3" t="s">
        <v>70</v>
      </c>
      <c r="E52" s="7">
        <v>44952</v>
      </c>
      <c r="F52" s="4">
        <v>44953</v>
      </c>
      <c r="G52" s="24">
        <v>45286</v>
      </c>
      <c r="H52" s="10">
        <v>99000000</v>
      </c>
      <c r="I52" s="11">
        <v>1</v>
      </c>
      <c r="J52" s="19">
        <v>99000000</v>
      </c>
      <c r="K52" s="19">
        <v>0</v>
      </c>
      <c r="L52" s="12">
        <v>0</v>
      </c>
      <c r="M52" s="19">
        <v>0</v>
      </c>
      <c r="N52" s="14" t="s">
        <v>279</v>
      </c>
      <c r="O52" s="21"/>
      <c r="P52" s="21"/>
      <c r="Q52" s="22"/>
      <c r="R52" s="23"/>
    </row>
    <row r="53" spans="1:18" ht="45" x14ac:dyDescent="0.25">
      <c r="A53" s="1">
        <v>61</v>
      </c>
      <c r="B53" s="2" t="s">
        <v>13</v>
      </c>
      <c r="C53" s="3" t="s">
        <v>188</v>
      </c>
      <c r="D53" s="3" t="s">
        <v>71</v>
      </c>
      <c r="E53" s="7">
        <v>44952</v>
      </c>
      <c r="F53" s="4">
        <v>44956</v>
      </c>
      <c r="G53" s="24">
        <v>45288</v>
      </c>
      <c r="H53" s="10">
        <v>64592000</v>
      </c>
      <c r="I53" s="11">
        <v>0.88787879303938566</v>
      </c>
      <c r="J53" s="19">
        <v>57349867</v>
      </c>
      <c r="K53" s="19">
        <v>7242133</v>
      </c>
      <c r="L53" s="12">
        <v>0</v>
      </c>
      <c r="M53" s="19">
        <v>0</v>
      </c>
      <c r="N53" s="14" t="s">
        <v>280</v>
      </c>
      <c r="O53" s="21"/>
      <c r="P53" s="21"/>
      <c r="Q53" s="22"/>
      <c r="R53" s="23"/>
    </row>
    <row r="54" spans="1:18" ht="45" x14ac:dyDescent="0.25">
      <c r="A54" s="1">
        <v>62</v>
      </c>
      <c r="B54" s="2" t="s">
        <v>13</v>
      </c>
      <c r="C54" s="3" t="s">
        <v>188</v>
      </c>
      <c r="D54" s="3" t="s">
        <v>193</v>
      </c>
      <c r="E54" s="7">
        <v>44952</v>
      </c>
      <c r="F54" s="4">
        <v>44953</v>
      </c>
      <c r="G54" s="24">
        <v>45304</v>
      </c>
      <c r="H54" s="10">
        <f>64581000+3326900</f>
        <v>67907900</v>
      </c>
      <c r="I54" s="11">
        <v>0.96253602305475505</v>
      </c>
      <c r="J54" s="19">
        <v>65363800</v>
      </c>
      <c r="K54" s="19">
        <v>2544100</v>
      </c>
      <c r="L54" s="12">
        <v>1</v>
      </c>
      <c r="M54" s="19">
        <v>3326900</v>
      </c>
      <c r="N54" s="14" t="s">
        <v>281</v>
      </c>
      <c r="O54" s="21"/>
      <c r="P54" s="21"/>
      <c r="Q54" s="22"/>
      <c r="R54" s="23"/>
    </row>
    <row r="55" spans="1:18" ht="45" x14ac:dyDescent="0.25">
      <c r="A55" s="1">
        <v>63</v>
      </c>
      <c r="B55" s="2" t="s">
        <v>13</v>
      </c>
      <c r="C55" s="3" t="s">
        <v>188</v>
      </c>
      <c r="D55" s="3" t="s">
        <v>72</v>
      </c>
      <c r="E55" s="7">
        <v>44952</v>
      </c>
      <c r="F55" s="4">
        <v>44953</v>
      </c>
      <c r="G55" s="24">
        <v>45321</v>
      </c>
      <c r="H55" s="10">
        <f>64581000+6653800</f>
        <v>71234800</v>
      </c>
      <c r="I55" s="11">
        <v>0.91758241758241754</v>
      </c>
      <c r="J55" s="19">
        <v>65363800</v>
      </c>
      <c r="K55" s="19">
        <v>5871000</v>
      </c>
      <c r="L55" s="12">
        <v>1</v>
      </c>
      <c r="M55" s="19">
        <v>6653800</v>
      </c>
      <c r="N55" s="14" t="s">
        <v>282</v>
      </c>
      <c r="O55" s="21"/>
      <c r="P55" s="21"/>
      <c r="Q55" s="22"/>
      <c r="R55" s="23"/>
    </row>
    <row r="56" spans="1:18" ht="45" x14ac:dyDescent="0.25">
      <c r="A56" s="1">
        <v>64</v>
      </c>
      <c r="B56" s="2" t="s">
        <v>13</v>
      </c>
      <c r="C56" s="3" t="s">
        <v>188</v>
      </c>
      <c r="D56" s="3" t="s">
        <v>73</v>
      </c>
      <c r="E56" s="7">
        <v>44953</v>
      </c>
      <c r="F56" s="4">
        <v>44956</v>
      </c>
      <c r="G56" s="24">
        <v>45305</v>
      </c>
      <c r="H56" s="10">
        <f>72450000+10867500</f>
        <v>83317500</v>
      </c>
      <c r="I56" s="11">
        <v>0.95942028985507244</v>
      </c>
      <c r="J56" s="19">
        <v>79936500</v>
      </c>
      <c r="K56" s="19">
        <v>3381000</v>
      </c>
      <c r="L56" s="12">
        <v>1</v>
      </c>
      <c r="M56" s="19">
        <v>10867500</v>
      </c>
      <c r="N56" s="14" t="s">
        <v>283</v>
      </c>
      <c r="O56" s="21"/>
      <c r="P56" s="21"/>
      <c r="Q56" s="22"/>
      <c r="R56" s="23"/>
    </row>
    <row r="57" spans="1:18" ht="45" x14ac:dyDescent="0.25">
      <c r="A57" s="1">
        <v>65</v>
      </c>
      <c r="B57" s="2" t="s">
        <v>190</v>
      </c>
      <c r="C57" s="3" t="s">
        <v>188</v>
      </c>
      <c r="D57" s="3" t="s">
        <v>74</v>
      </c>
      <c r="E57" s="7">
        <v>44958</v>
      </c>
      <c r="F57" s="4">
        <v>44959</v>
      </c>
      <c r="G57" s="24">
        <v>45317</v>
      </c>
      <c r="H57" s="10">
        <v>70983000</v>
      </c>
      <c r="I57" s="11">
        <v>0.99696969696969695</v>
      </c>
      <c r="J57" s="19">
        <v>70767900</v>
      </c>
      <c r="K57" s="19">
        <v>215100</v>
      </c>
      <c r="L57" s="12">
        <v>1</v>
      </c>
      <c r="M57" s="19">
        <v>5377500</v>
      </c>
      <c r="N57" s="14" t="s">
        <v>284</v>
      </c>
      <c r="O57" s="21"/>
      <c r="P57" s="21"/>
      <c r="Q57" s="22"/>
      <c r="R57" s="23"/>
    </row>
    <row r="58" spans="1:18" ht="45" x14ac:dyDescent="0.25">
      <c r="A58" s="1">
        <v>66</v>
      </c>
      <c r="B58" s="2" t="s">
        <v>13</v>
      </c>
      <c r="C58" s="3" t="s">
        <v>188</v>
      </c>
      <c r="D58" s="3" t="s">
        <v>75</v>
      </c>
      <c r="E58" s="7">
        <v>44956</v>
      </c>
      <c r="F58" s="4">
        <v>44958</v>
      </c>
      <c r="G58" s="24">
        <v>45290</v>
      </c>
      <c r="H58" s="10">
        <v>39831000</v>
      </c>
      <c r="I58" s="11">
        <v>1</v>
      </c>
      <c r="J58" s="19">
        <v>39831000</v>
      </c>
      <c r="K58" s="19">
        <v>0</v>
      </c>
      <c r="L58" s="12">
        <v>1</v>
      </c>
      <c r="M58" s="19">
        <v>3138200</v>
      </c>
      <c r="N58" s="14" t="s">
        <v>285</v>
      </c>
      <c r="O58" s="21"/>
      <c r="P58" s="21"/>
      <c r="Q58" s="22"/>
      <c r="R58" s="23"/>
    </row>
    <row r="59" spans="1:18" ht="33.75" x14ac:dyDescent="0.25">
      <c r="A59" s="1">
        <v>67</v>
      </c>
      <c r="B59" s="2" t="s">
        <v>194</v>
      </c>
      <c r="C59" s="3" t="s">
        <v>195</v>
      </c>
      <c r="D59" s="3" t="s">
        <v>76</v>
      </c>
      <c r="E59" s="7">
        <v>44952</v>
      </c>
      <c r="F59" s="4">
        <v>44959</v>
      </c>
      <c r="G59" s="24">
        <v>45383</v>
      </c>
      <c r="H59" s="10">
        <f>121919804+60370405</f>
        <v>182290209</v>
      </c>
      <c r="I59" s="11">
        <v>0.76625142823770642</v>
      </c>
      <c r="J59" s="19">
        <v>139680133</v>
      </c>
      <c r="K59" s="19">
        <v>42610076</v>
      </c>
      <c r="L59" s="12">
        <v>1</v>
      </c>
      <c r="M59" s="19">
        <v>60370405</v>
      </c>
      <c r="N59" s="14" t="s">
        <v>286</v>
      </c>
      <c r="O59" s="21"/>
      <c r="P59" s="21"/>
      <c r="Q59" s="22"/>
      <c r="R59" s="23"/>
    </row>
    <row r="60" spans="1:18" ht="45" x14ac:dyDescent="0.25">
      <c r="A60" s="1">
        <v>69</v>
      </c>
      <c r="B60" s="2" t="s">
        <v>13</v>
      </c>
      <c r="C60" s="3" t="s">
        <v>188</v>
      </c>
      <c r="D60" s="3" t="s">
        <v>77</v>
      </c>
      <c r="E60" s="7">
        <v>44953</v>
      </c>
      <c r="F60" s="4">
        <v>44958</v>
      </c>
      <c r="G60" s="24">
        <v>45306</v>
      </c>
      <c r="H60" s="10">
        <f>31482000+15741000</f>
        <v>47223000</v>
      </c>
      <c r="I60" s="11">
        <v>0.81481481481481477</v>
      </c>
      <c r="J60" s="19">
        <v>38478000</v>
      </c>
      <c r="K60" s="19">
        <v>8745000</v>
      </c>
      <c r="L60" s="12">
        <v>3</v>
      </c>
      <c r="M60" s="19">
        <f>1749000+6996000+6996000</f>
        <v>15741000</v>
      </c>
      <c r="N60" s="14" t="s">
        <v>287</v>
      </c>
      <c r="O60" s="21"/>
      <c r="P60" s="21"/>
      <c r="Q60" s="22"/>
      <c r="R60" s="23"/>
    </row>
    <row r="61" spans="1:18" ht="45" x14ac:dyDescent="0.25">
      <c r="A61" s="1">
        <v>70</v>
      </c>
      <c r="B61" s="2" t="s">
        <v>13</v>
      </c>
      <c r="C61" s="3" t="s">
        <v>188</v>
      </c>
      <c r="D61" s="3" t="s">
        <v>78</v>
      </c>
      <c r="E61" s="7">
        <v>44953</v>
      </c>
      <c r="F61" s="4">
        <v>44958</v>
      </c>
      <c r="G61" s="24">
        <v>45336</v>
      </c>
      <c r="H61" s="10">
        <v>71005000</v>
      </c>
      <c r="I61" s="11">
        <v>1</v>
      </c>
      <c r="J61" s="19">
        <v>71005000</v>
      </c>
      <c r="K61" s="19">
        <v>0</v>
      </c>
      <c r="L61" s="12">
        <v>1</v>
      </c>
      <c r="M61" s="19">
        <v>9682500</v>
      </c>
      <c r="N61" s="14" t="s">
        <v>288</v>
      </c>
      <c r="O61" s="21"/>
      <c r="P61" s="21"/>
      <c r="Q61" s="22"/>
      <c r="R61" s="23"/>
    </row>
    <row r="62" spans="1:18" ht="45" x14ac:dyDescent="0.25">
      <c r="A62" s="1">
        <v>71</v>
      </c>
      <c r="B62" s="2" t="s">
        <v>13</v>
      </c>
      <c r="C62" s="3" t="s">
        <v>188</v>
      </c>
      <c r="D62" s="3" t="s">
        <v>79</v>
      </c>
      <c r="E62" s="7">
        <v>44956</v>
      </c>
      <c r="F62" s="4">
        <v>44958</v>
      </c>
      <c r="G62" s="24">
        <v>45290</v>
      </c>
      <c r="H62" s="10">
        <v>117810000</v>
      </c>
      <c r="I62" s="11">
        <v>0.90909090909090906</v>
      </c>
      <c r="J62" s="19">
        <v>107100000</v>
      </c>
      <c r="K62" s="19">
        <v>10710000</v>
      </c>
      <c r="L62" s="12">
        <v>0</v>
      </c>
      <c r="M62" s="19">
        <v>0</v>
      </c>
      <c r="N62" s="14" t="s">
        <v>289</v>
      </c>
      <c r="O62" s="21"/>
      <c r="P62" s="21"/>
      <c r="Q62" s="22"/>
      <c r="R62" s="23"/>
    </row>
    <row r="63" spans="1:18" ht="45" x14ac:dyDescent="0.25">
      <c r="A63" s="1">
        <v>72</v>
      </c>
      <c r="B63" s="2" t="s">
        <v>13</v>
      </c>
      <c r="C63" s="3" t="s">
        <v>188</v>
      </c>
      <c r="D63" s="3" t="s">
        <v>80</v>
      </c>
      <c r="E63" s="7">
        <v>44956</v>
      </c>
      <c r="F63" s="4">
        <v>44958</v>
      </c>
      <c r="G63" s="24">
        <v>45306</v>
      </c>
      <c r="H63" s="10">
        <f>75000000+11250000</f>
        <v>86250000</v>
      </c>
      <c r="I63" s="11">
        <v>0.95652173913043481</v>
      </c>
      <c r="J63" s="19">
        <v>82500000</v>
      </c>
      <c r="K63" s="19">
        <v>3750000</v>
      </c>
      <c r="L63" s="12">
        <v>1</v>
      </c>
      <c r="M63" s="19">
        <v>11250000</v>
      </c>
      <c r="N63" s="14" t="s">
        <v>290</v>
      </c>
      <c r="O63" s="21"/>
      <c r="P63" s="21"/>
      <c r="Q63" s="22"/>
      <c r="R63" s="23"/>
    </row>
    <row r="64" spans="1:18" ht="45" x14ac:dyDescent="0.25">
      <c r="A64" s="1">
        <v>73</v>
      </c>
      <c r="B64" s="2" t="s">
        <v>13</v>
      </c>
      <c r="C64" s="3" t="s">
        <v>188</v>
      </c>
      <c r="D64" s="3" t="s">
        <v>81</v>
      </c>
      <c r="E64" s="7">
        <v>44953</v>
      </c>
      <c r="F64" s="4">
        <v>44956</v>
      </c>
      <c r="G64" s="24">
        <v>45289</v>
      </c>
      <c r="H64" s="10">
        <v>79695000</v>
      </c>
      <c r="I64" s="11">
        <v>1</v>
      </c>
      <c r="J64" s="19">
        <v>79695000</v>
      </c>
      <c r="K64" s="19">
        <v>0</v>
      </c>
      <c r="L64" s="12">
        <v>0</v>
      </c>
      <c r="M64" s="19">
        <v>0</v>
      </c>
      <c r="N64" s="14" t="s">
        <v>291</v>
      </c>
      <c r="O64" s="21"/>
      <c r="P64" s="21"/>
      <c r="Q64" s="22"/>
      <c r="R64" s="23"/>
    </row>
    <row r="65" spans="1:18" ht="45" x14ac:dyDescent="0.25">
      <c r="A65" s="1">
        <v>74</v>
      </c>
      <c r="B65" s="2" t="s">
        <v>13</v>
      </c>
      <c r="C65" s="3" t="s">
        <v>188</v>
      </c>
      <c r="D65" s="3" t="s">
        <v>82</v>
      </c>
      <c r="E65" s="7">
        <v>44958</v>
      </c>
      <c r="F65" s="4">
        <v>44958</v>
      </c>
      <c r="G65" s="24">
        <v>45291</v>
      </c>
      <c r="H65" s="10">
        <v>129591000</v>
      </c>
      <c r="I65" s="11">
        <v>1</v>
      </c>
      <c r="J65" s="19">
        <v>129591000</v>
      </c>
      <c r="K65" s="19">
        <v>0</v>
      </c>
      <c r="L65" s="12">
        <v>0</v>
      </c>
      <c r="M65" s="19">
        <v>0</v>
      </c>
      <c r="N65" s="14" t="s">
        <v>292</v>
      </c>
      <c r="O65" s="21"/>
      <c r="P65" s="21"/>
      <c r="Q65" s="22"/>
      <c r="R65" s="23"/>
    </row>
    <row r="66" spans="1:18" ht="45" x14ac:dyDescent="0.25">
      <c r="A66" s="1">
        <v>75</v>
      </c>
      <c r="B66" s="2" t="s">
        <v>13</v>
      </c>
      <c r="C66" s="3" t="s">
        <v>188</v>
      </c>
      <c r="D66" s="3" t="s">
        <v>83</v>
      </c>
      <c r="E66" s="7">
        <v>44953</v>
      </c>
      <c r="F66" s="4">
        <v>44958</v>
      </c>
      <c r="G66" s="24">
        <v>45321</v>
      </c>
      <c r="H66" s="10">
        <v>39842000</v>
      </c>
      <c r="I66" s="11">
        <v>1</v>
      </c>
      <c r="J66" s="19">
        <v>39842000</v>
      </c>
      <c r="K66" s="19">
        <v>0</v>
      </c>
      <c r="L66" s="12">
        <v>1</v>
      </c>
      <c r="M66" s="19">
        <v>3742733</v>
      </c>
      <c r="N66" s="14" t="s">
        <v>293</v>
      </c>
      <c r="O66" s="21"/>
      <c r="P66" s="21"/>
      <c r="Q66" s="22"/>
      <c r="R66" s="23"/>
    </row>
    <row r="67" spans="1:18" ht="45" x14ac:dyDescent="0.25">
      <c r="A67" s="1">
        <v>76</v>
      </c>
      <c r="B67" s="2" t="s">
        <v>13</v>
      </c>
      <c r="C67" s="3" t="s">
        <v>188</v>
      </c>
      <c r="D67" s="3" t="s">
        <v>84</v>
      </c>
      <c r="E67" s="7">
        <v>44956</v>
      </c>
      <c r="F67" s="4">
        <v>44958</v>
      </c>
      <c r="G67" s="24">
        <v>45291</v>
      </c>
      <c r="H67" s="10">
        <v>63206000</v>
      </c>
      <c r="I67" s="11">
        <v>1</v>
      </c>
      <c r="J67" s="19">
        <v>63206000</v>
      </c>
      <c r="K67" s="19">
        <v>0</v>
      </c>
      <c r="L67" s="12">
        <v>1</v>
      </c>
      <c r="M67" s="19">
        <v>17238000</v>
      </c>
      <c r="N67" s="14" t="s">
        <v>294</v>
      </c>
      <c r="O67" s="21"/>
      <c r="P67" s="21"/>
      <c r="Q67" s="22"/>
      <c r="R67" s="23"/>
    </row>
    <row r="68" spans="1:18" ht="45" x14ac:dyDescent="0.25">
      <c r="A68" s="1">
        <v>77</v>
      </c>
      <c r="B68" s="2" t="s">
        <v>13</v>
      </c>
      <c r="C68" s="3" t="s">
        <v>188</v>
      </c>
      <c r="D68" s="3" t="s">
        <v>85</v>
      </c>
      <c r="E68" s="7">
        <v>44956</v>
      </c>
      <c r="F68" s="4">
        <v>44958</v>
      </c>
      <c r="G68" s="24">
        <v>45338</v>
      </c>
      <c r="H68" s="10">
        <f>72450000+18112500</f>
        <v>90562500</v>
      </c>
      <c r="I68" s="11">
        <v>0.8773333333333333</v>
      </c>
      <c r="J68" s="19">
        <v>79453500</v>
      </c>
      <c r="K68" s="19">
        <v>11109000</v>
      </c>
      <c r="L68" s="12">
        <v>1</v>
      </c>
      <c r="M68" s="19">
        <v>18112500</v>
      </c>
      <c r="N68" s="14" t="s">
        <v>295</v>
      </c>
      <c r="O68" s="21"/>
      <c r="P68" s="21"/>
      <c r="Q68" s="22"/>
      <c r="R68" s="23"/>
    </row>
    <row r="69" spans="1:18" ht="56.25" x14ac:dyDescent="0.25">
      <c r="A69" s="1">
        <v>78</v>
      </c>
      <c r="B69" s="2" t="s">
        <v>13</v>
      </c>
      <c r="C69" s="3" t="s">
        <v>188</v>
      </c>
      <c r="D69" s="3" t="s">
        <v>86</v>
      </c>
      <c r="E69" s="7">
        <v>44956</v>
      </c>
      <c r="F69" s="4">
        <v>44958</v>
      </c>
      <c r="G69" s="24">
        <v>45291</v>
      </c>
      <c r="H69" s="10">
        <v>76956000</v>
      </c>
      <c r="I69" s="11">
        <v>1</v>
      </c>
      <c r="J69" s="19">
        <v>76956000</v>
      </c>
      <c r="K69" s="19">
        <v>0</v>
      </c>
      <c r="L69" s="12">
        <v>0</v>
      </c>
      <c r="M69" s="19">
        <v>0</v>
      </c>
      <c r="N69" s="14" t="s">
        <v>296</v>
      </c>
      <c r="O69" s="21"/>
      <c r="P69" s="21"/>
      <c r="Q69" s="22"/>
      <c r="R69" s="23"/>
    </row>
    <row r="70" spans="1:18" ht="45" x14ac:dyDescent="0.25">
      <c r="A70" s="1">
        <v>79</v>
      </c>
      <c r="B70" s="2" t="s">
        <v>13</v>
      </c>
      <c r="C70" s="3" t="s">
        <v>188</v>
      </c>
      <c r="D70" s="3" t="s">
        <v>87</v>
      </c>
      <c r="E70" s="7">
        <v>44956</v>
      </c>
      <c r="F70" s="4">
        <v>44958</v>
      </c>
      <c r="G70" s="24">
        <v>45306</v>
      </c>
      <c r="H70" s="10">
        <f>72450000+11109000</f>
        <v>83559000</v>
      </c>
      <c r="I70" s="11">
        <v>0.95375722543352603</v>
      </c>
      <c r="J70" s="19">
        <v>79695000</v>
      </c>
      <c r="K70" s="19">
        <v>3864000</v>
      </c>
      <c r="L70" s="12">
        <v>1</v>
      </c>
      <c r="M70" s="19">
        <v>11109000</v>
      </c>
      <c r="N70" s="14" t="s">
        <v>297</v>
      </c>
      <c r="O70" s="21"/>
      <c r="P70" s="21"/>
      <c r="Q70" s="22"/>
      <c r="R70" s="23"/>
    </row>
    <row r="71" spans="1:18" ht="45" x14ac:dyDescent="0.25">
      <c r="A71" s="1">
        <v>80</v>
      </c>
      <c r="B71" s="2" t="s">
        <v>13</v>
      </c>
      <c r="C71" s="3" t="s">
        <v>188</v>
      </c>
      <c r="D71" s="3" t="s">
        <v>88</v>
      </c>
      <c r="E71" s="7">
        <v>44957</v>
      </c>
      <c r="F71" s="4">
        <v>44958</v>
      </c>
      <c r="G71" s="24">
        <v>45321</v>
      </c>
      <c r="H71" s="10">
        <v>64592000</v>
      </c>
      <c r="I71" s="11">
        <v>1</v>
      </c>
      <c r="J71" s="19">
        <v>64592000</v>
      </c>
      <c r="K71" s="19">
        <v>0</v>
      </c>
      <c r="L71" s="12">
        <v>1</v>
      </c>
      <c r="M71" s="19">
        <v>5872000</v>
      </c>
      <c r="N71" s="14" t="s">
        <v>298</v>
      </c>
      <c r="O71" s="21"/>
      <c r="P71" s="21"/>
      <c r="Q71" s="22"/>
      <c r="R71" s="23"/>
    </row>
    <row r="72" spans="1:18" ht="45" x14ac:dyDescent="0.25">
      <c r="A72" s="1">
        <v>81</v>
      </c>
      <c r="B72" s="2" t="s">
        <v>13</v>
      </c>
      <c r="C72" s="3" t="s">
        <v>188</v>
      </c>
      <c r="D72" s="3" t="s">
        <v>89</v>
      </c>
      <c r="E72" s="7">
        <v>44957</v>
      </c>
      <c r="F72" s="4">
        <v>44958</v>
      </c>
      <c r="G72" s="24">
        <v>45411</v>
      </c>
      <c r="H72" s="10">
        <v>82500000</v>
      </c>
      <c r="I72" s="11">
        <v>0.63636363636363635</v>
      </c>
      <c r="J72" s="19">
        <v>52500000</v>
      </c>
      <c r="K72" s="19">
        <v>30000000</v>
      </c>
      <c r="L72" s="12">
        <v>0</v>
      </c>
      <c r="M72" s="19">
        <v>0</v>
      </c>
      <c r="N72" s="14" t="s">
        <v>299</v>
      </c>
      <c r="O72" s="21"/>
      <c r="P72" s="21"/>
      <c r="Q72" s="22"/>
      <c r="R72" s="23"/>
    </row>
    <row r="73" spans="1:18" ht="45" x14ac:dyDescent="0.25">
      <c r="A73" s="1">
        <v>82</v>
      </c>
      <c r="B73" s="2" t="s">
        <v>13</v>
      </c>
      <c r="C73" s="3" t="s">
        <v>188</v>
      </c>
      <c r="D73" s="3" t="s">
        <v>90</v>
      </c>
      <c r="E73" s="7">
        <v>44957</v>
      </c>
      <c r="F73" s="4">
        <v>44958</v>
      </c>
      <c r="G73" s="24">
        <v>45321</v>
      </c>
      <c r="H73" s="10">
        <v>79695000</v>
      </c>
      <c r="I73" s="11">
        <v>1</v>
      </c>
      <c r="J73" s="19">
        <v>79695000</v>
      </c>
      <c r="K73" s="19">
        <v>0</v>
      </c>
      <c r="L73" s="12">
        <v>1</v>
      </c>
      <c r="M73" s="19">
        <v>7486500</v>
      </c>
      <c r="N73" s="14" t="s">
        <v>300</v>
      </c>
      <c r="O73" s="21"/>
      <c r="P73" s="21"/>
      <c r="Q73" s="22"/>
      <c r="R73" s="23"/>
    </row>
    <row r="74" spans="1:18" ht="45" x14ac:dyDescent="0.25">
      <c r="A74" s="1">
        <v>83</v>
      </c>
      <c r="B74" s="2" t="s">
        <v>13</v>
      </c>
      <c r="C74" s="3" t="s">
        <v>188</v>
      </c>
      <c r="D74" s="3" t="s">
        <v>91</v>
      </c>
      <c r="E74" s="7">
        <v>44957</v>
      </c>
      <c r="F74" s="4">
        <v>44958</v>
      </c>
      <c r="G74" s="24">
        <v>45310</v>
      </c>
      <c r="H74" s="10">
        <v>79695000</v>
      </c>
      <c r="I74" s="11">
        <v>1</v>
      </c>
      <c r="J74" s="19">
        <v>79695000</v>
      </c>
      <c r="K74" s="19">
        <v>0</v>
      </c>
      <c r="L74" s="12">
        <v>1</v>
      </c>
      <c r="M74" s="19">
        <v>4830000</v>
      </c>
      <c r="N74" s="14" t="s">
        <v>301</v>
      </c>
      <c r="O74" s="21"/>
      <c r="P74" s="21"/>
      <c r="Q74" s="22"/>
      <c r="R74" s="23"/>
    </row>
    <row r="75" spans="1:18" ht="45" x14ac:dyDescent="0.25">
      <c r="A75" s="1">
        <v>84</v>
      </c>
      <c r="B75" s="2" t="s">
        <v>13</v>
      </c>
      <c r="C75" s="3" t="s">
        <v>188</v>
      </c>
      <c r="D75" s="3" t="s">
        <v>92</v>
      </c>
      <c r="E75" s="7">
        <v>44957</v>
      </c>
      <c r="F75" s="4">
        <v>44958</v>
      </c>
      <c r="G75" s="24">
        <v>45291</v>
      </c>
      <c r="H75" s="10">
        <v>76956000</v>
      </c>
      <c r="I75" s="11">
        <v>1</v>
      </c>
      <c r="J75" s="19">
        <v>76956000</v>
      </c>
      <c r="K75" s="19">
        <v>0</v>
      </c>
      <c r="L75" s="12">
        <v>1</v>
      </c>
      <c r="M75" s="19">
        <v>13992000</v>
      </c>
      <c r="N75" s="14" t="s">
        <v>302</v>
      </c>
      <c r="O75" s="21"/>
      <c r="P75" s="21"/>
      <c r="Q75" s="22"/>
      <c r="R75" s="23"/>
    </row>
    <row r="76" spans="1:18" ht="45" x14ac:dyDescent="0.25">
      <c r="A76" s="1">
        <v>85</v>
      </c>
      <c r="B76" s="2" t="s">
        <v>13</v>
      </c>
      <c r="C76" s="3" t="s">
        <v>188</v>
      </c>
      <c r="D76" s="3" t="s">
        <v>93</v>
      </c>
      <c r="E76" s="7">
        <v>44958</v>
      </c>
      <c r="F76" s="4">
        <v>44958</v>
      </c>
      <c r="G76" s="24">
        <v>45291</v>
      </c>
      <c r="H76" s="10">
        <v>79695000</v>
      </c>
      <c r="I76" s="11">
        <v>1</v>
      </c>
      <c r="J76" s="19">
        <v>79695000</v>
      </c>
      <c r="K76" s="19">
        <v>0</v>
      </c>
      <c r="L76" s="12">
        <v>1</v>
      </c>
      <c r="M76" s="19">
        <v>7245000</v>
      </c>
      <c r="N76" s="14" t="s">
        <v>303</v>
      </c>
      <c r="O76" s="21"/>
      <c r="P76" s="21"/>
      <c r="Q76" s="22"/>
      <c r="R76" s="23"/>
    </row>
    <row r="77" spans="1:18" ht="45" x14ac:dyDescent="0.25">
      <c r="A77" s="1">
        <v>86</v>
      </c>
      <c r="B77" s="2" t="s">
        <v>13</v>
      </c>
      <c r="C77" s="3" t="s">
        <v>188</v>
      </c>
      <c r="D77" s="3" t="s">
        <v>94</v>
      </c>
      <c r="E77" s="7">
        <v>44957</v>
      </c>
      <c r="F77" s="4">
        <v>44958</v>
      </c>
      <c r="G77" s="24">
        <v>45298</v>
      </c>
      <c r="H77" s="10">
        <f>57450000+7085500</f>
        <v>64535500</v>
      </c>
      <c r="I77" s="11">
        <v>0.97922848664688422</v>
      </c>
      <c r="J77" s="19">
        <v>63195000</v>
      </c>
      <c r="K77" s="19">
        <v>1340500</v>
      </c>
      <c r="L77" s="12">
        <v>1</v>
      </c>
      <c r="M77" s="19">
        <v>7085500</v>
      </c>
      <c r="N77" s="14" t="s">
        <v>304</v>
      </c>
      <c r="O77" s="21"/>
      <c r="P77" s="21"/>
      <c r="Q77" s="22"/>
      <c r="R77" s="23"/>
    </row>
    <row r="78" spans="1:18" ht="45" x14ac:dyDescent="0.25">
      <c r="A78" s="1">
        <v>87</v>
      </c>
      <c r="B78" s="2" t="s">
        <v>13</v>
      </c>
      <c r="C78" s="3" t="s">
        <v>188</v>
      </c>
      <c r="D78" s="3" t="s">
        <v>95</v>
      </c>
      <c r="E78" s="7">
        <v>44959</v>
      </c>
      <c r="F78" s="4">
        <v>44960</v>
      </c>
      <c r="G78" s="24">
        <v>45317</v>
      </c>
      <c r="H78" s="10">
        <f>58710000+10567800</f>
        <v>69277800</v>
      </c>
      <c r="I78" s="11">
        <v>0.92655367231638419</v>
      </c>
      <c r="J78" s="19">
        <v>64189600</v>
      </c>
      <c r="K78" s="19">
        <v>5088200</v>
      </c>
      <c r="L78" s="12">
        <v>2</v>
      </c>
      <c r="M78" s="19">
        <v>10567800</v>
      </c>
      <c r="N78" s="14" t="s">
        <v>305</v>
      </c>
      <c r="O78" s="21"/>
      <c r="P78" s="21"/>
      <c r="Q78" s="22"/>
      <c r="R78" s="23"/>
    </row>
    <row r="79" spans="1:18" ht="45" x14ac:dyDescent="0.25">
      <c r="A79" s="1">
        <v>88</v>
      </c>
      <c r="B79" s="2" t="s">
        <v>13</v>
      </c>
      <c r="C79" s="3" t="s">
        <v>188</v>
      </c>
      <c r="D79" s="3" t="s">
        <v>96</v>
      </c>
      <c r="E79" s="7">
        <v>44958</v>
      </c>
      <c r="F79" s="4">
        <v>44960</v>
      </c>
      <c r="G79" s="24">
        <v>45322</v>
      </c>
      <c r="H79" s="10">
        <f>58720000+11744000</f>
        <v>70464000</v>
      </c>
      <c r="I79" s="11">
        <v>0.91111110638056314</v>
      </c>
      <c r="J79" s="19">
        <v>64200533</v>
      </c>
      <c r="K79" s="19">
        <v>6263467</v>
      </c>
      <c r="L79" s="12">
        <v>1</v>
      </c>
      <c r="M79" s="19">
        <v>11744000</v>
      </c>
      <c r="N79" s="14" t="s">
        <v>306</v>
      </c>
      <c r="O79" s="21"/>
      <c r="P79" s="21"/>
      <c r="Q79" s="22"/>
      <c r="R79" s="23"/>
    </row>
    <row r="80" spans="1:18" ht="45" x14ac:dyDescent="0.25">
      <c r="A80" s="1">
        <v>89</v>
      </c>
      <c r="B80" s="2" t="s">
        <v>13</v>
      </c>
      <c r="C80" s="3" t="s">
        <v>188</v>
      </c>
      <c r="D80" s="3" t="s">
        <v>97</v>
      </c>
      <c r="E80" s="7">
        <v>44958</v>
      </c>
      <c r="F80" s="4">
        <v>44959</v>
      </c>
      <c r="G80" s="24">
        <v>45302</v>
      </c>
      <c r="H80" s="10">
        <v>142710000</v>
      </c>
      <c r="I80" s="11">
        <v>0.9966666666666667</v>
      </c>
      <c r="J80" s="19">
        <v>142234300</v>
      </c>
      <c r="K80" s="19">
        <v>475700</v>
      </c>
      <c r="L80" s="12">
        <v>1</v>
      </c>
      <c r="M80" s="19">
        <v>19028000</v>
      </c>
      <c r="N80" s="14" t="s">
        <v>307</v>
      </c>
      <c r="O80" s="21"/>
      <c r="P80" s="21"/>
      <c r="Q80" s="22"/>
      <c r="R80" s="23"/>
    </row>
    <row r="81" spans="1:18" ht="45" x14ac:dyDescent="0.25">
      <c r="A81" s="1">
        <v>90</v>
      </c>
      <c r="B81" s="2" t="s">
        <v>13</v>
      </c>
      <c r="C81" s="3" t="s">
        <v>188</v>
      </c>
      <c r="D81" s="3" t="s">
        <v>98</v>
      </c>
      <c r="E81" s="7">
        <v>44958</v>
      </c>
      <c r="F81" s="4">
        <v>44960</v>
      </c>
      <c r="G81" s="24">
        <v>45306</v>
      </c>
      <c r="H81" s="10">
        <f>64004800+5164000</f>
        <v>69168800</v>
      </c>
      <c r="I81" s="11">
        <v>0.92817184915742357</v>
      </c>
      <c r="J81" s="19">
        <v>64200533</v>
      </c>
      <c r="K81" s="19">
        <v>4968267</v>
      </c>
      <c r="L81" s="12">
        <v>1</v>
      </c>
      <c r="M81" s="19">
        <v>5164000</v>
      </c>
      <c r="N81" s="14" t="s">
        <v>308</v>
      </c>
      <c r="O81" s="21"/>
      <c r="P81" s="21"/>
      <c r="Q81" s="22"/>
      <c r="R81" s="23"/>
    </row>
    <row r="82" spans="1:18" ht="45" x14ac:dyDescent="0.25">
      <c r="A82" s="1">
        <v>91</v>
      </c>
      <c r="B82" s="2" t="s">
        <v>13</v>
      </c>
      <c r="C82" s="3" t="s">
        <v>188</v>
      </c>
      <c r="D82" s="3" t="s">
        <v>99</v>
      </c>
      <c r="E82" s="7">
        <v>44958</v>
      </c>
      <c r="F82" s="4">
        <v>44959</v>
      </c>
      <c r="G82" s="24">
        <v>45321</v>
      </c>
      <c r="H82" s="10">
        <v>79453500</v>
      </c>
      <c r="I82" s="11">
        <v>1</v>
      </c>
      <c r="J82" s="19">
        <v>79453500</v>
      </c>
      <c r="K82" s="19">
        <v>0</v>
      </c>
      <c r="L82" s="12">
        <v>1</v>
      </c>
      <c r="M82" s="19">
        <v>7245000</v>
      </c>
      <c r="N82" s="14" t="s">
        <v>309</v>
      </c>
      <c r="O82" s="21"/>
      <c r="P82" s="21"/>
      <c r="Q82" s="22"/>
      <c r="R82" s="23"/>
    </row>
    <row r="83" spans="1:18" ht="45" x14ac:dyDescent="0.25">
      <c r="A83" s="1">
        <v>92</v>
      </c>
      <c r="B83" s="2" t="s">
        <v>13</v>
      </c>
      <c r="C83" s="3" t="s">
        <v>188</v>
      </c>
      <c r="D83" s="3" t="s">
        <v>100</v>
      </c>
      <c r="E83" s="7">
        <v>44959</v>
      </c>
      <c r="F83" s="4">
        <v>44960</v>
      </c>
      <c r="G83" s="24">
        <v>45296</v>
      </c>
      <c r="H83" s="10">
        <f>64530000+7098300</f>
        <v>71628300</v>
      </c>
      <c r="I83" s="11">
        <v>0.98498498498498499</v>
      </c>
      <c r="J83" s="19">
        <v>70552800</v>
      </c>
      <c r="K83" s="19">
        <v>1075500</v>
      </c>
      <c r="L83" s="12">
        <v>1</v>
      </c>
      <c r="M83" s="19">
        <v>7098300</v>
      </c>
      <c r="N83" s="14" t="s">
        <v>310</v>
      </c>
      <c r="O83" s="21"/>
      <c r="P83" s="21"/>
      <c r="Q83" s="22"/>
      <c r="R83" s="23"/>
    </row>
    <row r="84" spans="1:18" ht="45" x14ac:dyDescent="0.25">
      <c r="A84" s="1">
        <v>93</v>
      </c>
      <c r="B84" s="2" t="s">
        <v>13</v>
      </c>
      <c r="C84" s="3" t="s">
        <v>188</v>
      </c>
      <c r="D84" s="3" t="s">
        <v>101</v>
      </c>
      <c r="E84" s="7">
        <v>44959</v>
      </c>
      <c r="F84" s="4">
        <v>44960</v>
      </c>
      <c r="G84" s="24">
        <v>45324</v>
      </c>
      <c r="H84" s="10">
        <f>72450000+14490000</f>
        <v>86940000</v>
      </c>
      <c r="I84" s="11">
        <v>0.91111111111111109</v>
      </c>
      <c r="J84" s="19">
        <v>79212000</v>
      </c>
      <c r="K84" s="19">
        <v>7728000</v>
      </c>
      <c r="L84" s="12">
        <v>1</v>
      </c>
      <c r="M84" s="19">
        <v>14490000</v>
      </c>
      <c r="N84" s="14" t="s">
        <v>311</v>
      </c>
      <c r="O84" s="21"/>
      <c r="P84" s="21"/>
      <c r="Q84" s="22"/>
      <c r="R84" s="23"/>
    </row>
    <row r="85" spans="1:18" ht="45" x14ac:dyDescent="0.25">
      <c r="A85" s="1">
        <v>94</v>
      </c>
      <c r="B85" s="2" t="s">
        <v>13</v>
      </c>
      <c r="C85" s="3" t="s">
        <v>188</v>
      </c>
      <c r="D85" s="3" t="s">
        <v>102</v>
      </c>
      <c r="E85" s="7">
        <v>44959</v>
      </c>
      <c r="F85" s="4">
        <v>44960</v>
      </c>
      <c r="G85" s="24">
        <v>45321</v>
      </c>
      <c r="H85" s="10">
        <f>70359500+6885333</f>
        <v>77244833</v>
      </c>
      <c r="I85" s="11">
        <v>0.91364903332757541</v>
      </c>
      <c r="J85" s="19">
        <v>70574667</v>
      </c>
      <c r="K85" s="19">
        <v>6670166</v>
      </c>
      <c r="L85" s="12">
        <v>1</v>
      </c>
      <c r="M85" s="19">
        <v>6885333</v>
      </c>
      <c r="N85" s="14" t="s">
        <v>312</v>
      </c>
      <c r="O85" s="21"/>
      <c r="P85" s="21"/>
      <c r="Q85" s="22"/>
      <c r="R85" s="23"/>
    </row>
    <row r="86" spans="1:18" ht="45" x14ac:dyDescent="0.25">
      <c r="A86" s="1">
        <v>95</v>
      </c>
      <c r="B86" s="2" t="s">
        <v>13</v>
      </c>
      <c r="C86" s="3" t="s">
        <v>188</v>
      </c>
      <c r="D86" s="3" t="s">
        <v>103</v>
      </c>
      <c r="E86" s="7">
        <v>44959</v>
      </c>
      <c r="F86" s="4">
        <v>44960</v>
      </c>
      <c r="G86" s="24">
        <v>45321</v>
      </c>
      <c r="H86" s="10">
        <v>70574667</v>
      </c>
      <c r="I86" s="11">
        <v>1</v>
      </c>
      <c r="J86" s="19">
        <v>70574667</v>
      </c>
      <c r="K86" s="19">
        <v>0</v>
      </c>
      <c r="L86" s="12">
        <v>1</v>
      </c>
      <c r="M86" s="19">
        <v>6455000</v>
      </c>
      <c r="N86" s="14" t="s">
        <v>313</v>
      </c>
      <c r="O86" s="21"/>
      <c r="P86" s="21"/>
      <c r="Q86" s="22"/>
      <c r="R86" s="23"/>
    </row>
    <row r="87" spans="1:18" ht="45" x14ac:dyDescent="0.25">
      <c r="A87" s="1">
        <v>96</v>
      </c>
      <c r="B87" s="2" t="s">
        <v>189</v>
      </c>
      <c r="C87" s="3" t="s">
        <v>188</v>
      </c>
      <c r="D87" s="3" t="s">
        <v>104</v>
      </c>
      <c r="E87" s="7">
        <v>44959</v>
      </c>
      <c r="F87" s="4">
        <v>44963</v>
      </c>
      <c r="G87" s="24">
        <v>45331</v>
      </c>
      <c r="H87" s="10">
        <f>68853333+9682500</f>
        <v>78535833</v>
      </c>
      <c r="I87" s="11">
        <v>0.89041096692766986</v>
      </c>
      <c r="J87" s="19">
        <v>69929167</v>
      </c>
      <c r="K87" s="19">
        <v>8606666</v>
      </c>
      <c r="L87" s="12">
        <v>1</v>
      </c>
      <c r="M87" s="19">
        <v>9682500</v>
      </c>
      <c r="N87" s="14" t="s">
        <v>314</v>
      </c>
      <c r="O87" s="21"/>
      <c r="P87" s="21"/>
      <c r="Q87" s="22"/>
      <c r="R87" s="23"/>
    </row>
    <row r="88" spans="1:18" ht="56.25" x14ac:dyDescent="0.25">
      <c r="A88" s="1">
        <v>97</v>
      </c>
      <c r="B88" s="2" t="s">
        <v>190</v>
      </c>
      <c r="C88" s="3" t="s">
        <v>188</v>
      </c>
      <c r="D88" s="3" t="s">
        <v>105</v>
      </c>
      <c r="E88" s="7">
        <v>44963</v>
      </c>
      <c r="F88" s="4">
        <v>44964</v>
      </c>
      <c r="G88" s="24">
        <v>45276</v>
      </c>
      <c r="H88" s="10">
        <v>64530000</v>
      </c>
      <c r="I88" s="11">
        <v>0.98</v>
      </c>
      <c r="J88" s="19">
        <v>63239400</v>
      </c>
      <c r="K88" s="19">
        <v>1290600</v>
      </c>
      <c r="L88" s="12">
        <v>1</v>
      </c>
      <c r="M88" s="19">
        <v>2151000</v>
      </c>
      <c r="N88" s="14" t="s">
        <v>315</v>
      </c>
      <c r="O88" s="21"/>
      <c r="P88" s="21"/>
      <c r="Q88" s="22"/>
      <c r="R88" s="23"/>
    </row>
    <row r="89" spans="1:18" ht="45" x14ac:dyDescent="0.25">
      <c r="A89" s="1">
        <v>98</v>
      </c>
      <c r="B89" s="2" t="s">
        <v>13</v>
      </c>
      <c r="C89" s="3" t="s">
        <v>188</v>
      </c>
      <c r="D89" s="3" t="s">
        <v>106</v>
      </c>
      <c r="E89" s="7">
        <v>44960</v>
      </c>
      <c r="F89" s="4">
        <v>44963</v>
      </c>
      <c r="G89" s="24">
        <v>45306</v>
      </c>
      <c r="H89" s="10">
        <f>69714000+3657833</f>
        <v>73371833</v>
      </c>
      <c r="I89" s="11">
        <v>0.9530791877586049</v>
      </c>
      <c r="J89" s="19">
        <v>69929167</v>
      </c>
      <c r="K89" s="19">
        <v>3442666</v>
      </c>
      <c r="L89" s="12">
        <v>1</v>
      </c>
      <c r="M89" s="19">
        <v>3657833</v>
      </c>
      <c r="N89" s="14" t="s">
        <v>316</v>
      </c>
      <c r="O89" s="21"/>
      <c r="P89" s="21"/>
      <c r="Q89" s="22"/>
      <c r="R89" s="23"/>
    </row>
    <row r="90" spans="1:18" ht="45" x14ac:dyDescent="0.25">
      <c r="A90" s="1">
        <v>99</v>
      </c>
      <c r="B90" s="2" t="s">
        <v>13</v>
      </c>
      <c r="C90" s="3" t="s">
        <v>188</v>
      </c>
      <c r="D90" s="3" t="s">
        <v>107</v>
      </c>
      <c r="E90" s="7">
        <v>44963</v>
      </c>
      <c r="F90" s="4">
        <v>44964</v>
      </c>
      <c r="G90" s="24">
        <v>45266</v>
      </c>
      <c r="H90" s="10">
        <v>90000000</v>
      </c>
      <c r="I90" s="11">
        <v>0.98</v>
      </c>
      <c r="J90" s="19">
        <v>88200000</v>
      </c>
      <c r="K90" s="19">
        <v>1800000</v>
      </c>
      <c r="L90" s="12">
        <v>1</v>
      </c>
      <c r="M90" s="19">
        <v>7200000</v>
      </c>
      <c r="N90" s="14" t="s">
        <v>317</v>
      </c>
      <c r="O90" s="21"/>
      <c r="P90" s="21"/>
      <c r="Q90" s="22"/>
      <c r="R90" s="23"/>
    </row>
    <row r="91" spans="1:18" ht="56.25" x14ac:dyDescent="0.25">
      <c r="A91" s="1">
        <v>100</v>
      </c>
      <c r="B91" s="2" t="s">
        <v>13</v>
      </c>
      <c r="C91" s="3" t="s">
        <v>188</v>
      </c>
      <c r="D91" s="3" t="s">
        <v>108</v>
      </c>
      <c r="E91" s="7">
        <v>44963</v>
      </c>
      <c r="F91" s="4">
        <v>44964</v>
      </c>
      <c r="G91" s="24">
        <v>45288</v>
      </c>
      <c r="H91" s="10">
        <v>80500000</v>
      </c>
      <c r="I91" s="11">
        <v>0.81987577639751552</v>
      </c>
      <c r="J91" s="19">
        <v>66000000</v>
      </c>
      <c r="K91" s="19">
        <v>14500000</v>
      </c>
      <c r="L91" s="12">
        <v>1</v>
      </c>
      <c r="M91" s="19">
        <v>8176333</v>
      </c>
      <c r="N91" s="14" t="s">
        <v>318</v>
      </c>
      <c r="O91" s="21"/>
      <c r="P91" s="21"/>
      <c r="Q91" s="22"/>
      <c r="R91" s="23"/>
    </row>
    <row r="92" spans="1:18" ht="45" x14ac:dyDescent="0.25">
      <c r="A92" s="1">
        <v>101</v>
      </c>
      <c r="B92" s="2" t="s">
        <v>13</v>
      </c>
      <c r="C92" s="3" t="s">
        <v>188</v>
      </c>
      <c r="D92" s="3" t="s">
        <v>109</v>
      </c>
      <c r="E92" s="7">
        <v>44963</v>
      </c>
      <c r="F92" s="4">
        <v>44964</v>
      </c>
      <c r="G92" s="24">
        <v>45306</v>
      </c>
      <c r="H92" s="10">
        <v>78246000</v>
      </c>
      <c r="I92" s="11">
        <v>1</v>
      </c>
      <c r="J92" s="19">
        <v>78246000</v>
      </c>
      <c r="K92" s="19">
        <v>0</v>
      </c>
      <c r="L92" s="12">
        <v>1</v>
      </c>
      <c r="M92" s="19">
        <v>3864000</v>
      </c>
      <c r="N92" s="14" t="s">
        <v>319</v>
      </c>
      <c r="O92" s="21"/>
      <c r="P92" s="21"/>
      <c r="Q92" s="22"/>
      <c r="R92" s="23"/>
    </row>
    <row r="93" spans="1:18" ht="45" x14ac:dyDescent="0.25">
      <c r="A93" s="1">
        <v>102</v>
      </c>
      <c r="B93" s="2" t="s">
        <v>13</v>
      </c>
      <c r="C93" s="3" t="s">
        <v>188</v>
      </c>
      <c r="D93" s="3" t="s">
        <v>110</v>
      </c>
      <c r="E93" s="7">
        <v>44963</v>
      </c>
      <c r="F93" s="4">
        <v>44964</v>
      </c>
      <c r="G93" s="24">
        <v>45306</v>
      </c>
      <c r="H93" s="10">
        <f>34980000+4664000</f>
        <v>39644000</v>
      </c>
      <c r="I93" s="11">
        <v>0.95294117647058818</v>
      </c>
      <c r="J93" s="19">
        <v>37778400</v>
      </c>
      <c r="K93" s="19">
        <v>1865600</v>
      </c>
      <c r="L93" s="12">
        <v>1</v>
      </c>
      <c r="M93" s="19">
        <v>4664000</v>
      </c>
      <c r="N93" s="14" t="s">
        <v>320</v>
      </c>
      <c r="O93" s="21"/>
      <c r="P93" s="21"/>
      <c r="Q93" s="22"/>
      <c r="R93" s="23"/>
    </row>
    <row r="94" spans="1:18" ht="45" x14ac:dyDescent="0.25">
      <c r="A94" s="1">
        <v>103</v>
      </c>
      <c r="B94" s="2" t="s">
        <v>13</v>
      </c>
      <c r="C94" s="3" t="s">
        <v>188</v>
      </c>
      <c r="D94" s="3" t="s">
        <v>111</v>
      </c>
      <c r="E94" s="7">
        <v>44963</v>
      </c>
      <c r="F94" s="4">
        <v>44964</v>
      </c>
      <c r="G94" s="24">
        <v>45301</v>
      </c>
      <c r="H94" s="10">
        <f>34980000+3964400</f>
        <v>38944400</v>
      </c>
      <c r="I94" s="11">
        <v>0.97005988023952094</v>
      </c>
      <c r="J94" s="19">
        <v>37778400</v>
      </c>
      <c r="K94" s="19">
        <v>1166000</v>
      </c>
      <c r="L94" s="12">
        <v>1</v>
      </c>
      <c r="M94" s="19">
        <v>3964400</v>
      </c>
      <c r="N94" s="14" t="s">
        <v>321</v>
      </c>
      <c r="O94" s="21"/>
      <c r="P94" s="21"/>
      <c r="Q94" s="22"/>
      <c r="R94" s="23"/>
    </row>
    <row r="95" spans="1:18" ht="56.25" x14ac:dyDescent="0.25">
      <c r="A95" s="1">
        <v>104</v>
      </c>
      <c r="B95" s="2" t="s">
        <v>13</v>
      </c>
      <c r="C95" s="3" t="s">
        <v>188</v>
      </c>
      <c r="D95" s="3" t="s">
        <v>196</v>
      </c>
      <c r="E95" s="7">
        <v>44964</v>
      </c>
      <c r="F95" s="4">
        <v>44965</v>
      </c>
      <c r="G95" s="24">
        <v>45314</v>
      </c>
      <c r="H95" s="10">
        <f>75000000+11500000</f>
        <v>86500000</v>
      </c>
      <c r="I95" s="11">
        <v>0.93352601156069359</v>
      </c>
      <c r="J95" s="19">
        <v>80750000</v>
      </c>
      <c r="K95" s="19">
        <v>5750000</v>
      </c>
      <c r="L95" s="12">
        <v>1</v>
      </c>
      <c r="M95" s="19">
        <v>11500000</v>
      </c>
      <c r="N95" s="14" t="s">
        <v>322</v>
      </c>
      <c r="O95" s="21"/>
      <c r="P95" s="21"/>
      <c r="Q95" s="22"/>
      <c r="R95" s="23"/>
    </row>
    <row r="96" spans="1:18" ht="45" x14ac:dyDescent="0.25">
      <c r="A96" s="1">
        <v>105</v>
      </c>
      <c r="B96" s="2" t="s">
        <v>13</v>
      </c>
      <c r="C96" s="3" t="s">
        <v>188</v>
      </c>
      <c r="D96" s="3" t="s">
        <v>112</v>
      </c>
      <c r="E96" s="7">
        <v>44964</v>
      </c>
      <c r="F96" s="4">
        <v>44965</v>
      </c>
      <c r="G96" s="24">
        <v>45267</v>
      </c>
      <c r="H96" s="10">
        <f>34980000+2681800</f>
        <v>37661800</v>
      </c>
      <c r="I96" s="11">
        <v>1</v>
      </c>
      <c r="J96" s="19">
        <v>37661800</v>
      </c>
      <c r="K96" s="19">
        <v>0</v>
      </c>
      <c r="L96" s="12">
        <v>1</v>
      </c>
      <c r="M96" s="19">
        <v>2681800</v>
      </c>
      <c r="N96" s="14" t="s">
        <v>323</v>
      </c>
      <c r="O96" s="21"/>
      <c r="P96" s="21"/>
      <c r="Q96" s="22"/>
      <c r="R96" s="23"/>
    </row>
    <row r="97" spans="1:18" ht="56.25" x14ac:dyDescent="0.25">
      <c r="A97" s="1">
        <v>107</v>
      </c>
      <c r="B97" s="2" t="s">
        <v>13</v>
      </c>
      <c r="C97" s="3" t="s">
        <v>188</v>
      </c>
      <c r="D97" s="3" t="s">
        <v>197</v>
      </c>
      <c r="E97" s="7">
        <v>44964</v>
      </c>
      <c r="F97" s="4">
        <v>44966</v>
      </c>
      <c r="G97" s="24">
        <v>45268</v>
      </c>
      <c r="H97" s="10">
        <f>69960000+5130400</f>
        <v>75090400</v>
      </c>
      <c r="I97" s="11">
        <v>1</v>
      </c>
      <c r="J97" s="19">
        <v>75090400</v>
      </c>
      <c r="K97" s="19">
        <v>0</v>
      </c>
      <c r="L97" s="12">
        <v>1</v>
      </c>
      <c r="M97" s="19">
        <v>5830000</v>
      </c>
      <c r="N97" s="14" t="s">
        <v>324</v>
      </c>
      <c r="O97" s="21"/>
      <c r="P97" s="21"/>
      <c r="Q97" s="22"/>
      <c r="R97" s="23"/>
    </row>
    <row r="98" spans="1:18" ht="56.25" x14ac:dyDescent="0.25">
      <c r="A98" s="1">
        <v>108</v>
      </c>
      <c r="B98" s="2" t="s">
        <v>13</v>
      </c>
      <c r="C98" s="3" t="s">
        <v>188</v>
      </c>
      <c r="D98" s="3" t="s">
        <v>114</v>
      </c>
      <c r="E98" s="7">
        <v>44965</v>
      </c>
      <c r="F98" s="4">
        <v>44966</v>
      </c>
      <c r="G98" s="24">
        <v>45219</v>
      </c>
      <c r="H98" s="10">
        <v>89964000</v>
      </c>
      <c r="I98" s="11">
        <v>0.80158730158730163</v>
      </c>
      <c r="J98" s="19">
        <v>72114000</v>
      </c>
      <c r="K98" s="19">
        <v>17850000</v>
      </c>
      <c r="L98" s="12">
        <v>0</v>
      </c>
      <c r="M98" s="19">
        <v>0</v>
      </c>
      <c r="N98" s="14" t="s">
        <v>325</v>
      </c>
      <c r="O98" s="21"/>
      <c r="P98" s="21"/>
      <c r="Q98" s="22"/>
      <c r="R98" s="23"/>
    </row>
    <row r="99" spans="1:18" ht="45" x14ac:dyDescent="0.25">
      <c r="A99" s="1">
        <v>109</v>
      </c>
      <c r="B99" s="2" t="s">
        <v>13</v>
      </c>
      <c r="C99" s="3" t="s">
        <v>188</v>
      </c>
      <c r="D99" s="3" t="s">
        <v>115</v>
      </c>
      <c r="E99" s="7">
        <v>44965</v>
      </c>
      <c r="F99" s="4">
        <v>44966</v>
      </c>
      <c r="G99" s="24">
        <v>45345</v>
      </c>
      <c r="H99" s="10">
        <f>58720000+4306133</f>
        <v>63026133</v>
      </c>
      <c r="I99" s="11">
        <v>1</v>
      </c>
      <c r="J99" s="19">
        <v>63026133</v>
      </c>
      <c r="K99" s="19">
        <v>0</v>
      </c>
      <c r="L99" s="12">
        <v>1</v>
      </c>
      <c r="M99" s="19">
        <v>14680000</v>
      </c>
      <c r="N99" s="14" t="s">
        <v>326</v>
      </c>
      <c r="O99" s="21"/>
      <c r="P99" s="21"/>
      <c r="Q99" s="22"/>
      <c r="R99" s="23"/>
    </row>
    <row r="100" spans="1:18" ht="45" x14ac:dyDescent="0.25">
      <c r="A100" s="1">
        <v>110</v>
      </c>
      <c r="B100" s="2" t="s">
        <v>13</v>
      </c>
      <c r="C100" s="3" t="s">
        <v>188</v>
      </c>
      <c r="D100" s="3" t="s">
        <v>116</v>
      </c>
      <c r="E100" s="7">
        <v>44965</v>
      </c>
      <c r="F100" s="4">
        <v>44966</v>
      </c>
      <c r="G100" s="24">
        <v>45306</v>
      </c>
      <c r="H100" s="10">
        <f>64550000+4733667</f>
        <v>69283667</v>
      </c>
      <c r="I100" s="11">
        <v>1</v>
      </c>
      <c r="J100" s="19">
        <v>69283667</v>
      </c>
      <c r="K100" s="19">
        <v>0</v>
      </c>
      <c r="L100" s="12">
        <v>0</v>
      </c>
      <c r="M100" s="19">
        <v>0</v>
      </c>
      <c r="N100" s="14" t="s">
        <v>327</v>
      </c>
      <c r="O100" s="21"/>
      <c r="P100" s="21"/>
      <c r="Q100" s="22"/>
      <c r="R100" s="23"/>
    </row>
    <row r="101" spans="1:18" ht="45" x14ac:dyDescent="0.25">
      <c r="A101" s="1">
        <v>111</v>
      </c>
      <c r="B101" s="2" t="s">
        <v>13</v>
      </c>
      <c r="C101" s="3" t="s">
        <v>188</v>
      </c>
      <c r="D101" s="3" t="s">
        <v>117</v>
      </c>
      <c r="E101" s="7">
        <v>44966</v>
      </c>
      <c r="F101" s="4">
        <v>44971</v>
      </c>
      <c r="G101" s="24">
        <v>45322</v>
      </c>
      <c r="H101" s="10">
        <f>72292000+1632400</f>
        <v>73924400</v>
      </c>
      <c r="I101" s="11">
        <v>1</v>
      </c>
      <c r="J101" s="19">
        <v>73924400</v>
      </c>
      <c r="K101" s="19">
        <v>0</v>
      </c>
      <c r="L101" s="12">
        <v>1</v>
      </c>
      <c r="M101" s="19">
        <v>9094800</v>
      </c>
      <c r="N101" s="14" t="s">
        <v>328</v>
      </c>
      <c r="O101" s="21"/>
      <c r="P101" s="21"/>
      <c r="Q101" s="22"/>
      <c r="R101" s="23"/>
    </row>
    <row r="102" spans="1:18" ht="45" x14ac:dyDescent="0.25">
      <c r="A102" s="1">
        <v>112</v>
      </c>
      <c r="B102" s="2" t="s">
        <v>13</v>
      </c>
      <c r="C102" s="3" t="s">
        <v>188</v>
      </c>
      <c r="D102" s="3" t="s">
        <v>198</v>
      </c>
      <c r="E102" s="7">
        <v>44966</v>
      </c>
      <c r="F102" s="4">
        <v>44971</v>
      </c>
      <c r="G102" s="24">
        <v>45273</v>
      </c>
      <c r="H102" s="10">
        <f>58710000+3326900</f>
        <v>62036900</v>
      </c>
      <c r="I102" s="11">
        <v>1</v>
      </c>
      <c r="J102" s="19">
        <v>62036900</v>
      </c>
      <c r="K102" s="19">
        <v>0</v>
      </c>
      <c r="L102" s="12">
        <v>1</v>
      </c>
      <c r="M102" s="19">
        <v>5283900</v>
      </c>
      <c r="N102" s="14" t="s">
        <v>329</v>
      </c>
      <c r="O102" s="21"/>
      <c r="P102" s="21"/>
      <c r="Q102" s="22"/>
      <c r="R102" s="23"/>
    </row>
    <row r="103" spans="1:18" ht="45" x14ac:dyDescent="0.25">
      <c r="A103" s="1">
        <v>113</v>
      </c>
      <c r="B103" s="2" t="s">
        <v>13</v>
      </c>
      <c r="C103" s="3" t="s">
        <v>188</v>
      </c>
      <c r="D103" s="3" t="s">
        <v>118</v>
      </c>
      <c r="E103" s="7">
        <v>44966</v>
      </c>
      <c r="F103" s="4">
        <v>44967</v>
      </c>
      <c r="G103" s="24">
        <v>45288</v>
      </c>
      <c r="H103" s="10">
        <v>31900000</v>
      </c>
      <c r="I103" s="11">
        <v>1</v>
      </c>
      <c r="J103" s="19">
        <v>31900000</v>
      </c>
      <c r="K103" s="19">
        <v>0</v>
      </c>
      <c r="L103" s="12">
        <v>0</v>
      </c>
      <c r="M103" s="19">
        <v>0</v>
      </c>
      <c r="N103" s="14" t="s">
        <v>330</v>
      </c>
      <c r="O103" s="21"/>
      <c r="P103" s="21"/>
      <c r="Q103" s="22"/>
      <c r="R103" s="23"/>
    </row>
    <row r="104" spans="1:18" ht="56.25" x14ac:dyDescent="0.25">
      <c r="A104" s="1">
        <v>115</v>
      </c>
      <c r="B104" s="2" t="s">
        <v>13</v>
      </c>
      <c r="C104" s="3" t="s">
        <v>188</v>
      </c>
      <c r="D104" s="3" t="s">
        <v>119</v>
      </c>
      <c r="E104" s="7">
        <v>44966</v>
      </c>
      <c r="F104" s="4">
        <v>44967</v>
      </c>
      <c r="G104" s="24">
        <v>45269</v>
      </c>
      <c r="H104" s="10">
        <v>58710000</v>
      </c>
      <c r="I104" s="11">
        <v>1</v>
      </c>
      <c r="J104" s="19">
        <v>58710000</v>
      </c>
      <c r="K104" s="19">
        <v>0</v>
      </c>
      <c r="L104" s="12">
        <v>0</v>
      </c>
      <c r="M104" s="19">
        <v>0</v>
      </c>
      <c r="N104" s="14" t="s">
        <v>331</v>
      </c>
      <c r="O104" s="21"/>
      <c r="P104" s="21"/>
      <c r="Q104" s="22"/>
      <c r="R104" s="23"/>
    </row>
    <row r="105" spans="1:18" ht="45" x14ac:dyDescent="0.25">
      <c r="A105" s="1">
        <v>116</v>
      </c>
      <c r="B105" s="2" t="s">
        <v>13</v>
      </c>
      <c r="C105" s="3" t="s">
        <v>188</v>
      </c>
      <c r="D105" s="3" t="s">
        <v>120</v>
      </c>
      <c r="E105" s="7">
        <v>44967</v>
      </c>
      <c r="F105" s="4">
        <v>44970</v>
      </c>
      <c r="G105" s="24">
        <v>45337</v>
      </c>
      <c r="H105" s="10">
        <f>31482000+5596800+1749000+3498000</f>
        <v>42325800</v>
      </c>
      <c r="I105" s="11">
        <v>1</v>
      </c>
      <c r="J105" s="19">
        <v>37078800</v>
      </c>
      <c r="K105" s="19">
        <f>H105-J105</f>
        <v>5247000</v>
      </c>
      <c r="L105" s="12">
        <v>3</v>
      </c>
      <c r="M105" s="19">
        <v>10843800</v>
      </c>
      <c r="N105" s="14" t="s">
        <v>332</v>
      </c>
      <c r="O105" s="21"/>
      <c r="P105" s="21"/>
      <c r="Q105" s="22"/>
      <c r="R105" s="23"/>
    </row>
    <row r="106" spans="1:18" ht="45" x14ac:dyDescent="0.25">
      <c r="A106" s="1">
        <v>117</v>
      </c>
      <c r="B106" s="2" t="s">
        <v>13</v>
      </c>
      <c r="C106" s="3" t="s">
        <v>188</v>
      </c>
      <c r="D106" s="3" t="s">
        <v>121</v>
      </c>
      <c r="E106" s="7">
        <v>44971</v>
      </c>
      <c r="F106" s="4">
        <v>44972</v>
      </c>
      <c r="G106" s="24">
        <v>45213</v>
      </c>
      <c r="H106" s="10">
        <v>76000000</v>
      </c>
      <c r="I106" s="11">
        <v>1</v>
      </c>
      <c r="J106" s="19">
        <v>76000000</v>
      </c>
      <c r="K106" s="19">
        <v>0</v>
      </c>
      <c r="L106" s="12">
        <v>0</v>
      </c>
      <c r="M106" s="19">
        <v>0</v>
      </c>
      <c r="N106" s="14" t="s">
        <v>333</v>
      </c>
      <c r="O106" s="21"/>
      <c r="P106" s="21"/>
      <c r="Q106" s="22"/>
      <c r="R106" s="23"/>
    </row>
    <row r="107" spans="1:18" ht="45" x14ac:dyDescent="0.25">
      <c r="A107" s="1">
        <v>119</v>
      </c>
      <c r="B107" s="2" t="s">
        <v>13</v>
      </c>
      <c r="C107" s="3" t="s">
        <v>188</v>
      </c>
      <c r="D107" s="3" t="s">
        <v>123</v>
      </c>
      <c r="E107" s="7">
        <v>44972</v>
      </c>
      <c r="F107" s="4">
        <v>44973</v>
      </c>
      <c r="G107" s="24">
        <v>45353</v>
      </c>
      <c r="H107" s="10">
        <f>36729000+7245000</f>
        <v>43974000</v>
      </c>
      <c r="I107" s="11">
        <v>1</v>
      </c>
      <c r="J107" s="19">
        <v>36729000</v>
      </c>
      <c r="K107" s="19">
        <f>H107-J107</f>
        <v>7245000</v>
      </c>
      <c r="L107" s="12">
        <v>1</v>
      </c>
      <c r="M107" s="19">
        <v>7245000</v>
      </c>
      <c r="N107" s="14" t="s">
        <v>334</v>
      </c>
      <c r="O107" s="21"/>
      <c r="P107" s="21"/>
      <c r="Q107" s="22"/>
      <c r="R107" s="23"/>
    </row>
    <row r="108" spans="1:18" ht="56.25" x14ac:dyDescent="0.25">
      <c r="A108" s="1">
        <v>121</v>
      </c>
      <c r="B108" s="2" t="s">
        <v>13</v>
      </c>
      <c r="C108" s="3" t="s">
        <v>188</v>
      </c>
      <c r="D108" s="3" t="s">
        <v>125</v>
      </c>
      <c r="E108" s="7">
        <v>44973</v>
      </c>
      <c r="F108" s="4">
        <v>44974</v>
      </c>
      <c r="G108" s="24">
        <v>45276</v>
      </c>
      <c r="H108" s="10">
        <v>72450000</v>
      </c>
      <c r="I108" s="11">
        <v>1</v>
      </c>
      <c r="J108" s="19">
        <v>72450000</v>
      </c>
      <c r="K108" s="19">
        <v>0</v>
      </c>
      <c r="L108" s="12">
        <v>0</v>
      </c>
      <c r="M108" s="19">
        <v>0</v>
      </c>
      <c r="N108" s="14" t="s">
        <v>335</v>
      </c>
      <c r="O108" s="21"/>
      <c r="P108" s="21"/>
      <c r="Q108" s="22"/>
      <c r="R108" s="23"/>
    </row>
    <row r="109" spans="1:18" ht="56.25" x14ac:dyDescent="0.25">
      <c r="A109" s="1">
        <v>122</v>
      </c>
      <c r="B109" s="2" t="s">
        <v>13</v>
      </c>
      <c r="C109" s="3" t="s">
        <v>188</v>
      </c>
      <c r="D109" s="3" t="s">
        <v>126</v>
      </c>
      <c r="E109" s="7">
        <v>44973</v>
      </c>
      <c r="F109" s="4">
        <v>44974</v>
      </c>
      <c r="G109" s="24">
        <v>45276</v>
      </c>
      <c r="H109" s="10">
        <f>64530000+2151000+2796300</f>
        <v>69477300</v>
      </c>
      <c r="I109" s="11">
        <v>0.97213622291021673</v>
      </c>
      <c r="J109" s="19">
        <v>67541400</v>
      </c>
      <c r="K109" s="19">
        <v>1935900</v>
      </c>
      <c r="L109" s="12">
        <v>2</v>
      </c>
      <c r="M109" s="19">
        <f>2151000+2796300</f>
        <v>4947300</v>
      </c>
      <c r="N109" s="14" t="s">
        <v>336</v>
      </c>
      <c r="O109" s="21"/>
      <c r="P109" s="21"/>
      <c r="Q109" s="22"/>
      <c r="R109" s="23"/>
    </row>
    <row r="110" spans="1:18" ht="56.25" x14ac:dyDescent="0.25">
      <c r="A110" s="1">
        <v>123</v>
      </c>
      <c r="B110" s="2" t="s">
        <v>13</v>
      </c>
      <c r="C110" s="3" t="s">
        <v>188</v>
      </c>
      <c r="D110" s="3" t="s">
        <v>127</v>
      </c>
      <c r="E110" s="7">
        <v>44977</v>
      </c>
      <c r="F110" s="4">
        <v>44978</v>
      </c>
      <c r="G110" s="24">
        <v>45341</v>
      </c>
      <c r="H110" s="10">
        <f>72450000+2415000</f>
        <v>74865000</v>
      </c>
      <c r="I110" s="11">
        <v>1</v>
      </c>
      <c r="J110" s="19">
        <v>74865000</v>
      </c>
      <c r="K110" s="19">
        <v>0</v>
      </c>
      <c r="L110" s="12">
        <v>1</v>
      </c>
      <c r="M110" s="19">
        <v>14490000</v>
      </c>
      <c r="N110" s="14" t="s">
        <v>337</v>
      </c>
      <c r="O110" s="21"/>
      <c r="P110" s="21"/>
      <c r="Q110" s="22"/>
      <c r="R110" s="23"/>
    </row>
    <row r="111" spans="1:18" ht="45" x14ac:dyDescent="0.25">
      <c r="A111" s="1">
        <v>124</v>
      </c>
      <c r="B111" s="2" t="s">
        <v>13</v>
      </c>
      <c r="C111" s="3" t="s">
        <v>188</v>
      </c>
      <c r="D111" s="3" t="s">
        <v>128</v>
      </c>
      <c r="E111" s="7">
        <v>44977</v>
      </c>
      <c r="F111" s="4">
        <v>44978</v>
      </c>
      <c r="G111" s="24">
        <v>45341</v>
      </c>
      <c r="H111" s="10">
        <f>64550000+12910000</f>
        <v>77460000</v>
      </c>
      <c r="I111" s="11">
        <v>0.86111111541440744</v>
      </c>
      <c r="J111" s="19">
        <v>66701667</v>
      </c>
      <c r="K111" s="19">
        <v>10758333</v>
      </c>
      <c r="L111" s="12">
        <v>1</v>
      </c>
      <c r="M111" s="19">
        <v>12910000</v>
      </c>
      <c r="N111" s="14" t="s">
        <v>338</v>
      </c>
      <c r="O111" s="21"/>
      <c r="P111" s="21"/>
      <c r="Q111" s="22"/>
      <c r="R111" s="23"/>
    </row>
    <row r="112" spans="1:18" ht="45" x14ac:dyDescent="0.25">
      <c r="A112" s="1">
        <v>125</v>
      </c>
      <c r="B112" s="2" t="s">
        <v>13</v>
      </c>
      <c r="C112" s="3" t="s">
        <v>188</v>
      </c>
      <c r="D112" s="3" t="s">
        <v>419</v>
      </c>
      <c r="E112" s="7">
        <v>44978</v>
      </c>
      <c r="F112" s="4">
        <v>44979</v>
      </c>
      <c r="G112" s="24">
        <v>45280</v>
      </c>
      <c r="H112" s="10">
        <v>58524267</v>
      </c>
      <c r="I112" s="11">
        <v>1</v>
      </c>
      <c r="J112" s="19">
        <v>58524267</v>
      </c>
      <c r="K112" s="19">
        <v>0</v>
      </c>
      <c r="L112" s="12">
        <v>0</v>
      </c>
      <c r="M112" s="19">
        <v>0</v>
      </c>
      <c r="N112" s="14" t="s">
        <v>339</v>
      </c>
      <c r="O112" s="21"/>
      <c r="P112" s="21"/>
      <c r="Q112" s="22"/>
      <c r="R112" s="23"/>
    </row>
    <row r="113" spans="1:18" ht="45" x14ac:dyDescent="0.25">
      <c r="A113" s="1">
        <v>126</v>
      </c>
      <c r="B113" s="2" t="s">
        <v>13</v>
      </c>
      <c r="C113" s="3" t="s">
        <v>188</v>
      </c>
      <c r="D113" s="3" t="s">
        <v>129</v>
      </c>
      <c r="E113" s="7">
        <v>44978</v>
      </c>
      <c r="F113" s="4">
        <v>44979</v>
      </c>
      <c r="G113" s="24">
        <v>45328</v>
      </c>
      <c r="H113" s="10">
        <f>80000000+12000000</f>
        <v>92000000</v>
      </c>
      <c r="I113" s="11">
        <v>0.89565217391304353</v>
      </c>
      <c r="J113" s="19">
        <v>82400000</v>
      </c>
      <c r="K113" s="19">
        <v>9600000</v>
      </c>
      <c r="L113" s="12">
        <v>1</v>
      </c>
      <c r="M113" s="19">
        <v>12000000</v>
      </c>
      <c r="N113" s="14" t="s">
        <v>340</v>
      </c>
      <c r="O113" s="21"/>
      <c r="P113" s="21"/>
      <c r="Q113" s="22"/>
      <c r="R113" s="23"/>
    </row>
    <row r="114" spans="1:18" ht="45" x14ac:dyDescent="0.25">
      <c r="A114" s="1">
        <v>127</v>
      </c>
      <c r="B114" s="2" t="s">
        <v>13</v>
      </c>
      <c r="C114" s="3" t="s">
        <v>188</v>
      </c>
      <c r="D114" s="3" t="s">
        <v>130</v>
      </c>
      <c r="E114" s="7">
        <v>44979</v>
      </c>
      <c r="F114" s="4">
        <v>44981</v>
      </c>
      <c r="G114" s="24">
        <v>45325</v>
      </c>
      <c r="H114" s="10">
        <f>72450000+9660000</f>
        <v>82110000</v>
      </c>
      <c r="I114" s="11">
        <v>0.90294117647058825</v>
      </c>
      <c r="J114" s="19">
        <v>74140500</v>
      </c>
      <c r="K114" s="19">
        <v>7969500</v>
      </c>
      <c r="L114" s="12">
        <v>1</v>
      </c>
      <c r="M114" s="19">
        <v>9660000</v>
      </c>
      <c r="N114" s="14" t="s">
        <v>341</v>
      </c>
      <c r="O114" s="21"/>
      <c r="P114" s="21"/>
      <c r="Q114" s="22"/>
      <c r="R114" s="23"/>
    </row>
    <row r="115" spans="1:18" ht="45" x14ac:dyDescent="0.25">
      <c r="A115" s="1">
        <v>128</v>
      </c>
      <c r="B115" s="2" t="s">
        <v>13</v>
      </c>
      <c r="C115" s="3" t="s">
        <v>188</v>
      </c>
      <c r="D115" s="3" t="s">
        <v>131</v>
      </c>
      <c r="E115" s="7">
        <v>44978</v>
      </c>
      <c r="F115" s="4">
        <v>44979</v>
      </c>
      <c r="G115" s="24">
        <v>45281</v>
      </c>
      <c r="H115" s="10">
        <v>58720000</v>
      </c>
      <c r="I115" s="11">
        <v>1</v>
      </c>
      <c r="J115" s="19">
        <v>58720000</v>
      </c>
      <c r="K115" s="19">
        <v>0</v>
      </c>
      <c r="L115" s="12">
        <v>0</v>
      </c>
      <c r="M115" s="19">
        <v>0</v>
      </c>
      <c r="N115" s="14" t="s">
        <v>342</v>
      </c>
      <c r="O115" s="21"/>
      <c r="P115" s="21"/>
      <c r="Q115" s="22"/>
      <c r="R115" s="23"/>
    </row>
    <row r="116" spans="1:18" ht="45" x14ac:dyDescent="0.25">
      <c r="A116" s="1">
        <v>130</v>
      </c>
      <c r="B116" s="2" t="s">
        <v>13</v>
      </c>
      <c r="C116" s="3" t="s">
        <v>188</v>
      </c>
      <c r="D116" s="3" t="s">
        <v>132</v>
      </c>
      <c r="E116" s="7">
        <v>44981</v>
      </c>
      <c r="F116" s="4">
        <v>44986</v>
      </c>
      <c r="G116" s="24">
        <v>45336</v>
      </c>
      <c r="H116" s="10">
        <v>72450000</v>
      </c>
      <c r="I116" s="11">
        <v>1</v>
      </c>
      <c r="J116" s="19">
        <v>72450000</v>
      </c>
      <c r="K116" s="19">
        <v>0</v>
      </c>
      <c r="L116" s="12">
        <v>1</v>
      </c>
      <c r="M116" s="19">
        <v>10867500</v>
      </c>
      <c r="N116" s="14" t="s">
        <v>343</v>
      </c>
      <c r="O116" s="21"/>
      <c r="P116" s="21"/>
      <c r="Q116" s="22"/>
      <c r="R116" s="23"/>
    </row>
    <row r="117" spans="1:18" ht="45" x14ac:dyDescent="0.25">
      <c r="A117" s="1">
        <v>131</v>
      </c>
      <c r="B117" s="2" t="s">
        <v>13</v>
      </c>
      <c r="C117" s="3" t="s">
        <v>188</v>
      </c>
      <c r="D117" s="3" t="s">
        <v>133</v>
      </c>
      <c r="E117" s="7">
        <v>44981</v>
      </c>
      <c r="F117" s="4">
        <v>44984</v>
      </c>
      <c r="G117" s="24">
        <v>45348</v>
      </c>
      <c r="H117" s="10">
        <f>75000000+15000000</f>
        <v>90000000</v>
      </c>
      <c r="I117" s="11">
        <v>0.84444444444444444</v>
      </c>
      <c r="J117" s="19">
        <v>76000000</v>
      </c>
      <c r="K117" s="19">
        <v>14000000</v>
      </c>
      <c r="L117" s="12">
        <v>1</v>
      </c>
      <c r="M117" s="19">
        <v>15000000</v>
      </c>
      <c r="N117" s="14" t="s">
        <v>344</v>
      </c>
      <c r="O117" s="21"/>
      <c r="P117" s="21"/>
      <c r="Q117" s="22"/>
      <c r="R117" s="23"/>
    </row>
    <row r="118" spans="1:18" ht="45" x14ac:dyDescent="0.25">
      <c r="A118" s="1">
        <v>132</v>
      </c>
      <c r="B118" s="2" t="s">
        <v>13</v>
      </c>
      <c r="C118" s="3" t="s">
        <v>188</v>
      </c>
      <c r="D118" s="3" t="s">
        <v>134</v>
      </c>
      <c r="E118" s="7">
        <v>44981</v>
      </c>
      <c r="F118" s="4">
        <v>44984</v>
      </c>
      <c r="G118" s="24">
        <v>45300</v>
      </c>
      <c r="H118" s="10">
        <f>36210000+1569100</f>
        <v>37779100</v>
      </c>
      <c r="I118" s="11">
        <v>0.97124600638977632</v>
      </c>
      <c r="J118" s="19">
        <v>36692800</v>
      </c>
      <c r="K118" s="19">
        <v>1086300</v>
      </c>
      <c r="L118" s="12">
        <v>1</v>
      </c>
      <c r="M118" s="19">
        <v>1569100</v>
      </c>
      <c r="N118" s="14" t="s">
        <v>345</v>
      </c>
      <c r="O118" s="21"/>
      <c r="P118" s="21"/>
      <c r="Q118" s="22"/>
      <c r="R118" s="23"/>
    </row>
    <row r="119" spans="1:18" ht="45" x14ac:dyDescent="0.25">
      <c r="A119" s="1">
        <v>133</v>
      </c>
      <c r="B119" s="2" t="s">
        <v>13</v>
      </c>
      <c r="C119" s="3" t="s">
        <v>188</v>
      </c>
      <c r="D119" s="3" t="s">
        <v>135</v>
      </c>
      <c r="E119" s="7">
        <v>44981</v>
      </c>
      <c r="F119" s="4">
        <v>44984</v>
      </c>
      <c r="G119" s="24">
        <v>45316</v>
      </c>
      <c r="H119" s="10">
        <f>69960000+6762800</f>
        <v>76722800</v>
      </c>
      <c r="I119" s="11">
        <v>0.93617021276595747</v>
      </c>
      <c r="J119" s="19">
        <v>71825600</v>
      </c>
      <c r="K119" s="19">
        <v>4897200</v>
      </c>
      <c r="L119" s="12">
        <v>2</v>
      </c>
      <c r="M119" s="19">
        <v>6762800</v>
      </c>
      <c r="N119" s="14" t="s">
        <v>346</v>
      </c>
      <c r="O119" s="21"/>
      <c r="P119" s="21"/>
      <c r="Q119" s="22"/>
      <c r="R119" s="23"/>
    </row>
    <row r="120" spans="1:18" ht="56.25" x14ac:dyDescent="0.25">
      <c r="A120" s="1">
        <v>135</v>
      </c>
      <c r="B120" s="2" t="s">
        <v>13</v>
      </c>
      <c r="C120" s="3" t="s">
        <v>188</v>
      </c>
      <c r="D120" s="3" t="s">
        <v>136</v>
      </c>
      <c r="E120" s="7">
        <v>44984</v>
      </c>
      <c r="F120" s="4">
        <v>44986</v>
      </c>
      <c r="G120" s="24">
        <v>45336</v>
      </c>
      <c r="H120" s="10">
        <v>72450000</v>
      </c>
      <c r="I120" s="11">
        <v>1</v>
      </c>
      <c r="J120" s="19">
        <v>72450000</v>
      </c>
      <c r="K120" s="19">
        <v>0</v>
      </c>
      <c r="L120" s="12">
        <v>1</v>
      </c>
      <c r="M120" s="19">
        <v>10867500</v>
      </c>
      <c r="N120" s="14" t="s">
        <v>347</v>
      </c>
      <c r="O120" s="21"/>
      <c r="P120" s="21"/>
      <c r="Q120" s="22"/>
      <c r="R120" s="23"/>
    </row>
    <row r="121" spans="1:18" ht="45" x14ac:dyDescent="0.25">
      <c r="A121" s="1">
        <v>136</v>
      </c>
      <c r="B121" s="2" t="s">
        <v>13</v>
      </c>
      <c r="C121" s="3" t="s">
        <v>188</v>
      </c>
      <c r="D121" s="3" t="s">
        <v>137</v>
      </c>
      <c r="E121" s="7">
        <v>44984</v>
      </c>
      <c r="F121" s="4">
        <v>44987</v>
      </c>
      <c r="G121" s="24">
        <v>45290</v>
      </c>
      <c r="H121" s="10">
        <f>55968000+13992000</f>
        <v>69960000</v>
      </c>
      <c r="I121" s="11">
        <v>1</v>
      </c>
      <c r="J121" s="19">
        <v>69960000</v>
      </c>
      <c r="K121" s="19">
        <v>0</v>
      </c>
      <c r="L121" s="12">
        <v>0</v>
      </c>
      <c r="M121" s="20"/>
      <c r="N121" s="14" t="s">
        <v>348</v>
      </c>
      <c r="O121" s="21"/>
      <c r="P121" s="21"/>
      <c r="Q121" s="22"/>
      <c r="R121" s="23"/>
    </row>
    <row r="122" spans="1:18" ht="33.75" x14ac:dyDescent="0.25">
      <c r="A122" s="15">
        <v>137</v>
      </c>
      <c r="B122" s="2" t="s">
        <v>201</v>
      </c>
      <c r="C122" s="3" t="s">
        <v>195</v>
      </c>
      <c r="D122" s="3" t="s">
        <v>138</v>
      </c>
      <c r="E122" s="7">
        <v>44984</v>
      </c>
      <c r="F122" s="7">
        <v>44984</v>
      </c>
      <c r="G122" s="24">
        <v>45353</v>
      </c>
      <c r="H122" s="10">
        <v>49930027</v>
      </c>
      <c r="I122" s="16">
        <v>0.73276529572074933</v>
      </c>
      <c r="J122" s="20">
        <v>36586991</v>
      </c>
      <c r="K122" s="20">
        <v>13343036</v>
      </c>
      <c r="L122" s="17">
        <v>0</v>
      </c>
      <c r="M122" s="20">
        <v>0</v>
      </c>
      <c r="N122" s="18" t="s">
        <v>349</v>
      </c>
      <c r="O122" s="21"/>
      <c r="P122" s="21"/>
      <c r="Q122" s="22"/>
      <c r="R122" s="23"/>
    </row>
    <row r="123" spans="1:18" ht="45" x14ac:dyDescent="0.25">
      <c r="A123" s="1">
        <v>138</v>
      </c>
      <c r="B123" s="2" t="s">
        <v>190</v>
      </c>
      <c r="C123" s="3" t="s">
        <v>188</v>
      </c>
      <c r="D123" s="3" t="s">
        <v>139</v>
      </c>
      <c r="E123" s="7">
        <v>44987</v>
      </c>
      <c r="F123" s="4">
        <v>44988</v>
      </c>
      <c r="G123" s="24">
        <v>45291</v>
      </c>
      <c r="H123" s="10">
        <f>60000000+14500000</f>
        <v>74500000</v>
      </c>
      <c r="I123" s="11">
        <v>1</v>
      </c>
      <c r="J123" s="19">
        <v>74500000</v>
      </c>
      <c r="K123" s="19">
        <v>0</v>
      </c>
      <c r="L123" s="12">
        <v>1</v>
      </c>
      <c r="M123" s="19">
        <v>14500000</v>
      </c>
      <c r="N123" s="14" t="s">
        <v>350</v>
      </c>
      <c r="O123" s="21"/>
      <c r="P123" s="21"/>
      <c r="Q123" s="22"/>
      <c r="R123" s="23"/>
    </row>
    <row r="124" spans="1:18" ht="45" x14ac:dyDescent="0.25">
      <c r="A124" s="1">
        <v>141</v>
      </c>
      <c r="B124" s="2" t="s">
        <v>190</v>
      </c>
      <c r="C124" s="3" t="s">
        <v>188</v>
      </c>
      <c r="D124" s="3" t="s">
        <v>140</v>
      </c>
      <c r="E124" s="7">
        <v>44987</v>
      </c>
      <c r="F124" s="4">
        <v>44991</v>
      </c>
      <c r="G124" s="24">
        <v>45316</v>
      </c>
      <c r="H124" s="10">
        <v>64099800</v>
      </c>
      <c r="I124" s="11">
        <v>0.99328859060402686</v>
      </c>
      <c r="J124" s="19">
        <v>63669600</v>
      </c>
      <c r="K124" s="19">
        <v>430200</v>
      </c>
      <c r="L124" s="12">
        <v>2</v>
      </c>
      <c r="M124" s="19">
        <v>4947300</v>
      </c>
      <c r="N124" s="14" t="s">
        <v>352</v>
      </c>
      <c r="O124" s="21"/>
      <c r="P124" s="21"/>
      <c r="Q124" s="22"/>
      <c r="R124" s="23"/>
    </row>
    <row r="125" spans="1:18" ht="45" x14ac:dyDescent="0.25">
      <c r="A125" s="1">
        <v>142</v>
      </c>
      <c r="B125" s="2" t="s">
        <v>190</v>
      </c>
      <c r="C125" s="3" t="s">
        <v>188</v>
      </c>
      <c r="D125" s="3" t="s">
        <v>141</v>
      </c>
      <c r="E125" s="7">
        <v>44991</v>
      </c>
      <c r="F125" s="4">
        <v>44992</v>
      </c>
      <c r="G125" s="24">
        <v>45291</v>
      </c>
      <c r="H125" s="10">
        <v>29500000</v>
      </c>
      <c r="I125" s="11">
        <v>1</v>
      </c>
      <c r="J125" s="19">
        <v>29500000</v>
      </c>
      <c r="K125" s="19">
        <v>0</v>
      </c>
      <c r="L125" s="12">
        <v>1</v>
      </c>
      <c r="M125" s="19">
        <v>2000000</v>
      </c>
      <c r="N125" s="14" t="s">
        <v>353</v>
      </c>
      <c r="O125" s="21"/>
      <c r="P125" s="21"/>
      <c r="Q125" s="22"/>
      <c r="R125" s="23"/>
    </row>
    <row r="126" spans="1:18" ht="45" x14ac:dyDescent="0.25">
      <c r="A126" s="1">
        <v>143</v>
      </c>
      <c r="B126" s="2" t="s">
        <v>190</v>
      </c>
      <c r="C126" s="3" t="s">
        <v>188</v>
      </c>
      <c r="D126" s="3" t="s">
        <v>142</v>
      </c>
      <c r="E126" s="7">
        <v>44991</v>
      </c>
      <c r="F126" s="4">
        <v>44993</v>
      </c>
      <c r="G126" s="24">
        <v>45266</v>
      </c>
      <c r="H126" s="10">
        <v>62964000</v>
      </c>
      <c r="I126" s="11">
        <v>1</v>
      </c>
      <c r="J126" s="19">
        <v>62964000</v>
      </c>
      <c r="K126" s="19">
        <v>0</v>
      </c>
      <c r="L126" s="12" t="s">
        <v>228</v>
      </c>
      <c r="M126" s="19">
        <v>20988000</v>
      </c>
      <c r="N126" s="14" t="s">
        <v>354</v>
      </c>
      <c r="O126" s="21"/>
      <c r="P126" s="21"/>
      <c r="Q126" s="22"/>
      <c r="R126" s="23"/>
    </row>
    <row r="127" spans="1:18" ht="56.25" x14ac:dyDescent="0.25">
      <c r="A127" s="1">
        <v>144</v>
      </c>
      <c r="B127" s="2" t="s">
        <v>190</v>
      </c>
      <c r="C127" s="3" t="s">
        <v>188</v>
      </c>
      <c r="D127" s="3" t="s">
        <v>143</v>
      </c>
      <c r="E127" s="7">
        <v>44994</v>
      </c>
      <c r="F127" s="4">
        <v>44995</v>
      </c>
      <c r="G127" s="24">
        <v>45320</v>
      </c>
      <c r="H127" s="10">
        <f>72500000+7500000</f>
        <v>80000000</v>
      </c>
      <c r="I127" s="11">
        <v>0.90937500000000004</v>
      </c>
      <c r="J127" s="19">
        <v>72750000</v>
      </c>
      <c r="K127" s="19">
        <v>7250000</v>
      </c>
      <c r="L127" s="12">
        <v>1</v>
      </c>
      <c r="M127" s="19">
        <v>7500000</v>
      </c>
      <c r="N127" s="14" t="s">
        <v>355</v>
      </c>
      <c r="O127" s="21"/>
      <c r="P127" s="21"/>
      <c r="Q127" s="22"/>
      <c r="R127" s="23"/>
    </row>
    <row r="128" spans="1:18" ht="45" x14ac:dyDescent="0.25">
      <c r="A128" s="1">
        <v>145</v>
      </c>
      <c r="B128" s="2" t="s">
        <v>190</v>
      </c>
      <c r="C128" s="3" t="s">
        <v>188</v>
      </c>
      <c r="D128" s="3" t="s">
        <v>144</v>
      </c>
      <c r="E128" s="7">
        <v>44993</v>
      </c>
      <c r="F128" s="4">
        <v>44995</v>
      </c>
      <c r="G128" s="24">
        <v>45367</v>
      </c>
      <c r="H128" s="10">
        <v>34882300</v>
      </c>
      <c r="I128" s="11">
        <v>0.96885813148788924</v>
      </c>
      <c r="J128" s="19">
        <v>33796000</v>
      </c>
      <c r="K128" s="19">
        <v>1086300</v>
      </c>
      <c r="L128" s="12">
        <v>0</v>
      </c>
      <c r="M128" s="19">
        <v>0</v>
      </c>
      <c r="N128" s="14" t="s">
        <v>356</v>
      </c>
      <c r="O128" s="21"/>
      <c r="P128" s="21"/>
      <c r="Q128" s="22"/>
      <c r="R128" s="23"/>
    </row>
    <row r="129" spans="1:18" ht="45" x14ac:dyDescent="0.25">
      <c r="A129" s="1">
        <v>146</v>
      </c>
      <c r="B129" s="2" t="s">
        <v>190</v>
      </c>
      <c r="C129" s="3" t="s">
        <v>188</v>
      </c>
      <c r="D129" s="3" t="s">
        <v>23</v>
      </c>
      <c r="E129" s="7">
        <v>44998</v>
      </c>
      <c r="F129" s="4">
        <v>44999</v>
      </c>
      <c r="G129" s="24">
        <v>45362</v>
      </c>
      <c r="H129" s="10">
        <f>57960000+14007000</f>
        <v>71967000</v>
      </c>
      <c r="I129" s="11">
        <v>0.96308724832214765</v>
      </c>
      <c r="J129" s="19">
        <v>69310500</v>
      </c>
      <c r="K129" s="19">
        <v>2656500</v>
      </c>
      <c r="L129" s="12">
        <v>1</v>
      </c>
      <c r="M129" s="19">
        <v>14007000</v>
      </c>
      <c r="N129" s="14" t="s">
        <v>357</v>
      </c>
      <c r="O129" s="21"/>
      <c r="P129" s="21"/>
      <c r="Q129" s="22"/>
      <c r="R129" s="23"/>
    </row>
    <row r="130" spans="1:18" ht="45" x14ac:dyDescent="0.25">
      <c r="A130" s="1">
        <v>147</v>
      </c>
      <c r="B130" s="2" t="s">
        <v>190</v>
      </c>
      <c r="C130" s="3" t="s">
        <v>188</v>
      </c>
      <c r="D130" s="3" t="s">
        <v>145</v>
      </c>
      <c r="E130" s="7">
        <v>45002</v>
      </c>
      <c r="F130" s="4">
        <v>45006</v>
      </c>
      <c r="G130" s="24">
        <v>45280</v>
      </c>
      <c r="H130" s="10">
        <v>65205000</v>
      </c>
      <c r="I130" s="11">
        <v>1</v>
      </c>
      <c r="J130" s="19">
        <v>65205000</v>
      </c>
      <c r="K130" s="19">
        <v>0</v>
      </c>
      <c r="L130" s="12">
        <v>0</v>
      </c>
      <c r="M130" s="19">
        <v>0</v>
      </c>
      <c r="N130" s="14" t="s">
        <v>358</v>
      </c>
      <c r="O130" s="21"/>
      <c r="P130" s="21"/>
      <c r="Q130" s="22"/>
      <c r="R130" s="23"/>
    </row>
    <row r="131" spans="1:18" ht="56.25" x14ac:dyDescent="0.25">
      <c r="A131" s="1">
        <v>148</v>
      </c>
      <c r="B131" s="2" t="s">
        <v>190</v>
      </c>
      <c r="C131" s="3" t="s">
        <v>188</v>
      </c>
      <c r="D131" s="3" t="s">
        <v>146</v>
      </c>
      <c r="E131" s="7">
        <v>45001</v>
      </c>
      <c r="F131" s="4">
        <v>45002</v>
      </c>
      <c r="G131" s="24">
        <v>45337</v>
      </c>
      <c r="H131" s="10">
        <f>61107333+9682500</f>
        <v>70789833</v>
      </c>
      <c r="I131" s="11">
        <v>0.86</v>
      </c>
      <c r="J131" s="19">
        <v>61107333</v>
      </c>
      <c r="K131" s="19">
        <f>H131-J131</f>
        <v>9682500</v>
      </c>
      <c r="L131" s="12">
        <v>1</v>
      </c>
      <c r="M131" s="19">
        <v>9682500</v>
      </c>
      <c r="N131" s="14" t="s">
        <v>359</v>
      </c>
      <c r="O131" s="21"/>
      <c r="P131" s="21"/>
      <c r="Q131" s="22"/>
      <c r="R131" s="23"/>
    </row>
    <row r="132" spans="1:18" ht="67.5" x14ac:dyDescent="0.25">
      <c r="A132" s="1">
        <v>149</v>
      </c>
      <c r="B132" s="2" t="s">
        <v>202</v>
      </c>
      <c r="C132" s="3" t="s">
        <v>203</v>
      </c>
      <c r="D132" s="3" t="s">
        <v>147</v>
      </c>
      <c r="E132" s="7">
        <v>45007</v>
      </c>
      <c r="F132" s="4">
        <v>45013</v>
      </c>
      <c r="G132" s="24">
        <v>45351</v>
      </c>
      <c r="H132" s="10">
        <v>100000000</v>
      </c>
      <c r="I132" s="11">
        <v>0.89946731999999996</v>
      </c>
      <c r="J132" s="19">
        <v>89946732</v>
      </c>
      <c r="K132" s="19">
        <v>10053268</v>
      </c>
      <c r="L132" s="12">
        <v>1</v>
      </c>
      <c r="M132" s="19">
        <v>10000000</v>
      </c>
      <c r="N132" s="14" t="s">
        <v>360</v>
      </c>
      <c r="O132" s="21"/>
      <c r="P132" s="21"/>
      <c r="Q132" s="22"/>
      <c r="R132" s="23"/>
    </row>
    <row r="133" spans="1:18" ht="45" x14ac:dyDescent="0.25">
      <c r="A133" s="1">
        <v>150</v>
      </c>
      <c r="B133" s="2" t="s">
        <v>13</v>
      </c>
      <c r="C133" s="3" t="s">
        <v>188</v>
      </c>
      <c r="D133" s="3" t="s">
        <v>148</v>
      </c>
      <c r="E133" s="7">
        <v>45006</v>
      </c>
      <c r="F133" s="4">
        <v>45007</v>
      </c>
      <c r="G133" s="24">
        <v>45281</v>
      </c>
      <c r="H133" s="10">
        <v>52848000</v>
      </c>
      <c r="I133" s="11">
        <v>1</v>
      </c>
      <c r="J133" s="19">
        <v>52848000</v>
      </c>
      <c r="K133" s="19">
        <v>0</v>
      </c>
      <c r="L133" s="12">
        <v>0</v>
      </c>
      <c r="M133" s="19">
        <v>0</v>
      </c>
      <c r="N133" s="14" t="s">
        <v>361</v>
      </c>
      <c r="O133" s="21"/>
      <c r="P133" s="21"/>
      <c r="Q133" s="22"/>
      <c r="R133" s="23"/>
    </row>
    <row r="134" spans="1:18" ht="33.75" x14ac:dyDescent="0.25">
      <c r="A134" s="1">
        <v>152</v>
      </c>
      <c r="B134" s="2" t="s">
        <v>204</v>
      </c>
      <c r="C134" s="3" t="s">
        <v>195</v>
      </c>
      <c r="D134" s="3" t="s">
        <v>205</v>
      </c>
      <c r="E134" s="7">
        <v>45016</v>
      </c>
      <c r="F134" s="4">
        <v>45016</v>
      </c>
      <c r="G134" s="24">
        <v>45264</v>
      </c>
      <c r="H134" s="10">
        <v>253456336</v>
      </c>
      <c r="I134" s="11">
        <v>0.86468015145614663</v>
      </c>
      <c r="J134" s="19">
        <v>219158663</v>
      </c>
      <c r="K134" s="19">
        <v>34297673</v>
      </c>
      <c r="L134" s="12">
        <v>2</v>
      </c>
      <c r="M134" s="19">
        <v>36040268</v>
      </c>
      <c r="N134" s="14" t="s">
        <v>362</v>
      </c>
      <c r="O134" s="21"/>
      <c r="P134" s="21"/>
      <c r="Q134" s="22"/>
      <c r="R134" s="23"/>
    </row>
    <row r="135" spans="1:18" ht="45" x14ac:dyDescent="0.25">
      <c r="A135" s="1">
        <v>153</v>
      </c>
      <c r="B135" s="2" t="s">
        <v>206</v>
      </c>
      <c r="C135" s="3" t="s">
        <v>14</v>
      </c>
      <c r="D135" s="3" t="s">
        <v>149</v>
      </c>
      <c r="E135" s="7">
        <v>45016</v>
      </c>
      <c r="F135" s="4">
        <v>45027</v>
      </c>
      <c r="G135" s="24">
        <v>45338</v>
      </c>
      <c r="H135" s="10">
        <v>118998000</v>
      </c>
      <c r="I135" s="11">
        <v>0.82394154523605434</v>
      </c>
      <c r="J135" s="19">
        <v>98047396</v>
      </c>
      <c r="K135" s="19">
        <v>20950604</v>
      </c>
      <c r="L135" s="12">
        <v>1</v>
      </c>
      <c r="M135" s="19">
        <v>12998274</v>
      </c>
      <c r="N135" s="14" t="s">
        <v>363</v>
      </c>
      <c r="O135" s="21"/>
      <c r="P135" s="21"/>
      <c r="Q135" s="22"/>
      <c r="R135" s="23"/>
    </row>
    <row r="136" spans="1:18" ht="45" x14ac:dyDescent="0.25">
      <c r="A136" s="1">
        <v>154</v>
      </c>
      <c r="B136" s="2" t="s">
        <v>13</v>
      </c>
      <c r="C136" s="3" t="s">
        <v>188</v>
      </c>
      <c r="D136" s="3" t="s">
        <v>150</v>
      </c>
      <c r="E136" s="7">
        <v>45015</v>
      </c>
      <c r="F136" s="4">
        <v>45019</v>
      </c>
      <c r="G136" s="24">
        <v>45321</v>
      </c>
      <c r="H136" s="10">
        <v>65205000</v>
      </c>
      <c r="I136" s="11">
        <v>0.99259259259259258</v>
      </c>
      <c r="J136" s="19">
        <v>64722000</v>
      </c>
      <c r="K136" s="19">
        <v>483000</v>
      </c>
      <c r="L136" s="12">
        <v>1</v>
      </c>
      <c r="M136" s="19">
        <v>6762000</v>
      </c>
      <c r="N136" s="14" t="s">
        <v>364</v>
      </c>
      <c r="O136" s="21"/>
      <c r="P136" s="21"/>
      <c r="Q136" s="22"/>
      <c r="R136" s="23"/>
    </row>
    <row r="137" spans="1:18" ht="45" x14ac:dyDescent="0.25">
      <c r="A137" s="1">
        <v>157</v>
      </c>
      <c r="B137" s="2" t="s">
        <v>13</v>
      </c>
      <c r="C137" s="3" t="s">
        <v>188</v>
      </c>
      <c r="D137" s="3" t="s">
        <v>151</v>
      </c>
      <c r="E137" s="7">
        <v>45019</v>
      </c>
      <c r="F137" s="4">
        <v>45020</v>
      </c>
      <c r="G137" s="24">
        <v>45263</v>
      </c>
      <c r="H137" s="10">
        <v>68972400</v>
      </c>
      <c r="I137" s="11">
        <v>0.95833333333333337</v>
      </c>
      <c r="J137" s="19">
        <v>66098550</v>
      </c>
      <c r="K137" s="19">
        <v>2873850</v>
      </c>
      <c r="L137" s="12">
        <v>0</v>
      </c>
      <c r="M137" s="19">
        <v>0</v>
      </c>
      <c r="N137" s="14" t="s">
        <v>365</v>
      </c>
      <c r="O137" s="21"/>
      <c r="P137" s="21"/>
      <c r="Q137" s="22"/>
      <c r="R137" s="23"/>
    </row>
    <row r="138" spans="1:18" ht="45" x14ac:dyDescent="0.25">
      <c r="A138" s="1">
        <v>158</v>
      </c>
      <c r="B138" s="2" t="s">
        <v>13</v>
      </c>
      <c r="C138" s="3" t="s">
        <v>188</v>
      </c>
      <c r="D138" s="3" t="s">
        <v>18</v>
      </c>
      <c r="E138" s="7">
        <v>45021</v>
      </c>
      <c r="F138" s="4">
        <v>45026</v>
      </c>
      <c r="G138" s="24">
        <v>45331</v>
      </c>
      <c r="H138" s="10">
        <f>57960000+14490000</f>
        <v>72450000</v>
      </c>
      <c r="I138" s="11">
        <v>0.87</v>
      </c>
      <c r="J138" s="19">
        <v>63031500</v>
      </c>
      <c r="K138" s="19">
        <v>9418500</v>
      </c>
      <c r="L138" s="12">
        <v>1</v>
      </c>
      <c r="M138" s="19">
        <v>14490000</v>
      </c>
      <c r="N138" s="14" t="s">
        <v>366</v>
      </c>
      <c r="O138" s="21"/>
      <c r="P138" s="21"/>
      <c r="Q138" s="22"/>
      <c r="R138" s="23"/>
    </row>
    <row r="139" spans="1:18" ht="56.25" x14ac:dyDescent="0.25">
      <c r="A139" s="1">
        <v>159</v>
      </c>
      <c r="B139" s="2" t="s">
        <v>13</v>
      </c>
      <c r="C139" s="3" t="s">
        <v>188</v>
      </c>
      <c r="D139" s="3" t="s">
        <v>152</v>
      </c>
      <c r="E139" s="7">
        <v>45027</v>
      </c>
      <c r="F139" s="4">
        <v>45028</v>
      </c>
      <c r="G139" s="24">
        <v>45290</v>
      </c>
      <c r="H139" s="10">
        <v>62548500</v>
      </c>
      <c r="I139" s="11">
        <v>1</v>
      </c>
      <c r="J139" s="19">
        <v>62548500</v>
      </c>
      <c r="K139" s="19">
        <v>0</v>
      </c>
      <c r="L139" s="12">
        <v>0</v>
      </c>
      <c r="M139" s="19">
        <v>0</v>
      </c>
      <c r="N139" s="14" t="s">
        <v>367</v>
      </c>
      <c r="O139" s="21"/>
      <c r="P139" s="21"/>
      <c r="Q139" s="22"/>
      <c r="R139" s="23"/>
    </row>
    <row r="140" spans="1:18" ht="45" x14ac:dyDescent="0.25">
      <c r="A140" s="1">
        <v>160</v>
      </c>
      <c r="B140" s="2" t="s">
        <v>13</v>
      </c>
      <c r="C140" s="3" t="s">
        <v>188</v>
      </c>
      <c r="D140" s="3" t="s">
        <v>153</v>
      </c>
      <c r="E140" s="7">
        <v>45028</v>
      </c>
      <c r="F140" s="4">
        <v>45029</v>
      </c>
      <c r="G140" s="24">
        <v>45371</v>
      </c>
      <c r="H140" s="10">
        <f>59466000+19355600</f>
        <v>78821600</v>
      </c>
      <c r="I140" s="11">
        <v>0.76331360946745563</v>
      </c>
      <c r="J140" s="19">
        <v>60165600</v>
      </c>
      <c r="K140" s="19">
        <v>18656000</v>
      </c>
      <c r="L140" s="12">
        <v>1</v>
      </c>
      <c r="M140" s="19">
        <v>19355600</v>
      </c>
      <c r="N140" s="14" t="s">
        <v>368</v>
      </c>
      <c r="O140" s="21"/>
      <c r="P140" s="21"/>
      <c r="Q140" s="22"/>
      <c r="R140" s="23"/>
    </row>
    <row r="141" spans="1:18" ht="45" x14ac:dyDescent="0.25">
      <c r="A141" s="1">
        <v>161</v>
      </c>
      <c r="B141" s="2" t="s">
        <v>13</v>
      </c>
      <c r="C141" s="3" t="s">
        <v>188</v>
      </c>
      <c r="D141" s="3" t="s">
        <v>154</v>
      </c>
      <c r="E141" s="7">
        <v>45029</v>
      </c>
      <c r="F141" s="4">
        <v>45029</v>
      </c>
      <c r="G141" s="24">
        <v>45376</v>
      </c>
      <c r="H141" s="10">
        <f>29733000+10260800</f>
        <v>39993800</v>
      </c>
      <c r="I141" s="11">
        <v>0.75218658892128276</v>
      </c>
      <c r="J141" s="19">
        <v>30082800</v>
      </c>
      <c r="K141" s="19">
        <v>9911000</v>
      </c>
      <c r="L141" s="12">
        <v>1</v>
      </c>
      <c r="M141" s="19">
        <v>10260800</v>
      </c>
      <c r="N141" s="14" t="s">
        <v>369</v>
      </c>
      <c r="O141" s="21"/>
      <c r="P141" s="21"/>
      <c r="Q141" s="22"/>
      <c r="R141" s="23"/>
    </row>
    <row r="142" spans="1:18" ht="56.25" x14ac:dyDescent="0.25">
      <c r="A142" s="1">
        <v>162</v>
      </c>
      <c r="B142" s="2" t="s">
        <v>13</v>
      </c>
      <c r="C142" s="3" t="s">
        <v>188</v>
      </c>
      <c r="D142" s="3" t="s">
        <v>155</v>
      </c>
      <c r="E142" s="7">
        <v>45030</v>
      </c>
      <c r="F142" s="4">
        <v>45033</v>
      </c>
      <c r="G142" s="24">
        <v>45379</v>
      </c>
      <c r="H142" s="10">
        <v>76200000</v>
      </c>
      <c r="I142" s="11">
        <v>1</v>
      </c>
      <c r="J142" s="19">
        <v>76200000</v>
      </c>
      <c r="K142" s="19">
        <v>0</v>
      </c>
      <c r="L142" s="12">
        <v>1</v>
      </c>
      <c r="M142" s="19">
        <v>26400000</v>
      </c>
      <c r="N142" s="14" t="s">
        <v>370</v>
      </c>
      <c r="O142" s="21"/>
      <c r="P142" s="21"/>
      <c r="Q142" s="22"/>
      <c r="R142" s="23"/>
    </row>
    <row r="143" spans="1:18" ht="45" x14ac:dyDescent="0.25">
      <c r="A143" s="1">
        <v>163</v>
      </c>
      <c r="B143" s="2" t="s">
        <v>13</v>
      </c>
      <c r="C143" s="3" t="s">
        <v>188</v>
      </c>
      <c r="D143" s="3" t="s">
        <v>156</v>
      </c>
      <c r="E143" s="7">
        <v>45030</v>
      </c>
      <c r="F143" s="4">
        <v>45033</v>
      </c>
      <c r="G143" s="24">
        <v>45379</v>
      </c>
      <c r="H143" s="10">
        <v>48649467</v>
      </c>
      <c r="I143" s="11">
        <v>1</v>
      </c>
      <c r="J143" s="19">
        <v>48649467</v>
      </c>
      <c r="K143" s="19">
        <v>0</v>
      </c>
      <c r="L143" s="12">
        <v>1</v>
      </c>
      <c r="M143" s="19">
        <v>16854933</v>
      </c>
      <c r="N143" s="14" t="s">
        <v>371</v>
      </c>
      <c r="O143" s="21"/>
      <c r="P143" s="21"/>
      <c r="Q143" s="22"/>
      <c r="R143" s="23"/>
    </row>
    <row r="144" spans="1:18" ht="45" x14ac:dyDescent="0.25">
      <c r="A144" s="1">
        <v>164</v>
      </c>
      <c r="B144" s="2" t="s">
        <v>13</v>
      </c>
      <c r="C144" s="3" t="s">
        <v>188</v>
      </c>
      <c r="D144" s="3" t="s">
        <v>207</v>
      </c>
      <c r="E144" s="7">
        <v>45033</v>
      </c>
      <c r="F144" s="4">
        <v>45037</v>
      </c>
      <c r="G144" s="24">
        <v>45158</v>
      </c>
      <c r="H144" s="10">
        <v>43470000</v>
      </c>
      <c r="I144" s="11">
        <v>1</v>
      </c>
      <c r="J144" s="19">
        <v>43470000</v>
      </c>
      <c r="K144" s="19">
        <v>0</v>
      </c>
      <c r="L144" s="12">
        <v>0</v>
      </c>
      <c r="M144" s="19">
        <v>0</v>
      </c>
      <c r="N144" s="14" t="s">
        <v>372</v>
      </c>
      <c r="O144" s="21"/>
      <c r="P144" s="21"/>
      <c r="Q144" s="22"/>
      <c r="R144" s="23"/>
    </row>
    <row r="145" spans="1:18" ht="45" x14ac:dyDescent="0.25">
      <c r="A145" s="1">
        <v>165</v>
      </c>
      <c r="B145" s="2" t="s">
        <v>13</v>
      </c>
      <c r="C145" s="3" t="s">
        <v>188</v>
      </c>
      <c r="D145" s="3" t="s">
        <v>157</v>
      </c>
      <c r="E145" s="7">
        <v>45030</v>
      </c>
      <c r="F145" s="4">
        <v>45034</v>
      </c>
      <c r="G145" s="24">
        <v>45306</v>
      </c>
      <c r="H145" s="10">
        <f>38300000+13213500</f>
        <v>51513500</v>
      </c>
      <c r="I145" s="11">
        <v>0.94052044609665431</v>
      </c>
      <c r="J145" s="19">
        <v>48449500</v>
      </c>
      <c r="K145" s="19">
        <v>3064000</v>
      </c>
      <c r="L145" s="12">
        <v>1</v>
      </c>
      <c r="M145" s="19">
        <v>13213500</v>
      </c>
      <c r="N145" s="14" t="s">
        <v>373</v>
      </c>
      <c r="O145" s="21"/>
      <c r="P145" s="21"/>
      <c r="Q145" s="22"/>
      <c r="R145" s="23"/>
    </row>
    <row r="146" spans="1:18" ht="45" x14ac:dyDescent="0.25">
      <c r="A146" s="1">
        <v>166</v>
      </c>
      <c r="B146" s="2" t="s">
        <v>13</v>
      </c>
      <c r="C146" s="3" t="s">
        <v>188</v>
      </c>
      <c r="D146" s="3" t="s">
        <v>158</v>
      </c>
      <c r="E146" s="7">
        <v>45040</v>
      </c>
      <c r="F146" s="4">
        <v>45041</v>
      </c>
      <c r="G146" s="24">
        <v>45223</v>
      </c>
      <c r="H146" s="10">
        <v>43470000</v>
      </c>
      <c r="I146" s="11">
        <v>1</v>
      </c>
      <c r="J146" s="19">
        <v>43470000</v>
      </c>
      <c r="K146" s="19">
        <v>0</v>
      </c>
      <c r="L146" s="12">
        <v>0</v>
      </c>
      <c r="M146" s="19">
        <v>0</v>
      </c>
      <c r="N146" s="14" t="s">
        <v>374</v>
      </c>
      <c r="O146" s="21"/>
      <c r="P146" s="21"/>
      <c r="Q146" s="22"/>
      <c r="R146" s="23"/>
    </row>
    <row r="147" spans="1:18" ht="45" x14ac:dyDescent="0.25">
      <c r="A147" s="1">
        <v>167</v>
      </c>
      <c r="B147" s="2" t="s">
        <v>13</v>
      </c>
      <c r="C147" s="3" t="s">
        <v>188</v>
      </c>
      <c r="D147" s="3" t="s">
        <v>159</v>
      </c>
      <c r="E147" s="7">
        <v>45035</v>
      </c>
      <c r="F147" s="4">
        <v>45037</v>
      </c>
      <c r="G147" s="24">
        <v>45280</v>
      </c>
      <c r="H147" s="10">
        <f>41104000+5872000</f>
        <v>46976000</v>
      </c>
      <c r="I147" s="11">
        <v>1</v>
      </c>
      <c r="J147" s="19">
        <v>46976000</v>
      </c>
      <c r="K147" s="19">
        <v>0</v>
      </c>
      <c r="L147" s="12">
        <v>1</v>
      </c>
      <c r="M147" s="19">
        <v>5872000</v>
      </c>
      <c r="N147" s="14" t="s">
        <v>375</v>
      </c>
      <c r="O147" s="21"/>
      <c r="P147" s="21"/>
      <c r="Q147" s="22"/>
      <c r="R147" s="23"/>
    </row>
    <row r="148" spans="1:18" ht="33.75" x14ac:dyDescent="0.25">
      <c r="A148" s="1">
        <v>168</v>
      </c>
      <c r="B148" s="2" t="s">
        <v>208</v>
      </c>
      <c r="C148" s="3" t="s">
        <v>209</v>
      </c>
      <c r="D148" s="3" t="s">
        <v>160</v>
      </c>
      <c r="E148" s="7">
        <v>45033</v>
      </c>
      <c r="F148" s="4">
        <v>45044</v>
      </c>
      <c r="G148" s="24">
        <v>45378</v>
      </c>
      <c r="H148" s="10">
        <v>60000000</v>
      </c>
      <c r="I148" s="11">
        <v>0.2197278</v>
      </c>
      <c r="J148" s="19">
        <v>13183668</v>
      </c>
      <c r="K148" s="19">
        <v>46816332</v>
      </c>
      <c r="L148" s="12">
        <v>0</v>
      </c>
      <c r="M148" s="19">
        <v>0</v>
      </c>
      <c r="N148" s="14" t="s">
        <v>376</v>
      </c>
      <c r="O148" s="21"/>
      <c r="P148" s="21"/>
      <c r="Q148" s="22"/>
      <c r="R148" s="23"/>
    </row>
    <row r="149" spans="1:18" ht="33.75" x14ac:dyDescent="0.25">
      <c r="A149" s="1">
        <v>169</v>
      </c>
      <c r="B149" s="2" t="s">
        <v>210</v>
      </c>
      <c r="C149" s="3" t="s">
        <v>195</v>
      </c>
      <c r="D149" s="3" t="s">
        <v>161</v>
      </c>
      <c r="E149" s="7">
        <v>45030</v>
      </c>
      <c r="F149" s="4">
        <v>45048</v>
      </c>
      <c r="G149" s="24">
        <v>45200</v>
      </c>
      <c r="H149" s="10">
        <v>46224005</v>
      </c>
      <c r="I149" s="11">
        <v>1</v>
      </c>
      <c r="J149" s="19">
        <v>46224005</v>
      </c>
      <c r="K149" s="19">
        <v>0</v>
      </c>
      <c r="L149" s="12">
        <v>0</v>
      </c>
      <c r="M149" s="19">
        <v>0</v>
      </c>
      <c r="N149" s="14" t="s">
        <v>377</v>
      </c>
      <c r="O149" s="21"/>
      <c r="P149" s="21"/>
      <c r="Q149" s="22"/>
      <c r="R149" s="23"/>
    </row>
    <row r="150" spans="1:18" ht="45" x14ac:dyDescent="0.25">
      <c r="A150" s="1">
        <v>170</v>
      </c>
      <c r="B150" s="2" t="s">
        <v>13</v>
      </c>
      <c r="C150" s="3" t="s">
        <v>188</v>
      </c>
      <c r="D150" s="3" t="s">
        <v>162</v>
      </c>
      <c r="E150" s="7">
        <v>45041</v>
      </c>
      <c r="F150" s="4">
        <v>45043</v>
      </c>
      <c r="G150" s="24">
        <v>45286</v>
      </c>
      <c r="H150" s="10">
        <v>60000000</v>
      </c>
      <c r="I150" s="11">
        <v>1</v>
      </c>
      <c r="J150" s="19">
        <v>60000000</v>
      </c>
      <c r="K150" s="19">
        <v>0</v>
      </c>
      <c r="L150" s="12">
        <v>0</v>
      </c>
      <c r="M150" s="19">
        <v>0</v>
      </c>
      <c r="N150" s="14" t="s">
        <v>378</v>
      </c>
      <c r="O150" s="21"/>
      <c r="P150" s="21"/>
      <c r="Q150" s="22"/>
      <c r="R150" s="23"/>
    </row>
    <row r="151" spans="1:18" ht="45" x14ac:dyDescent="0.25">
      <c r="A151" s="1">
        <v>171</v>
      </c>
      <c r="B151" s="2" t="s">
        <v>13</v>
      </c>
      <c r="C151" s="3" t="s">
        <v>188</v>
      </c>
      <c r="D151" s="3" t="s">
        <v>163</v>
      </c>
      <c r="E151" s="7">
        <v>45040</v>
      </c>
      <c r="F151" s="4">
        <v>45041</v>
      </c>
      <c r="G151" s="24">
        <v>45367</v>
      </c>
      <c r="H151" s="10">
        <v>57134000</v>
      </c>
      <c r="I151" s="11">
        <v>0.8571428571428571</v>
      </c>
      <c r="J151" s="19">
        <v>48972000</v>
      </c>
      <c r="K151" s="19">
        <v>8162000</v>
      </c>
      <c r="L151" s="12">
        <v>1</v>
      </c>
      <c r="M151" s="19">
        <v>17956400</v>
      </c>
      <c r="N151" s="14" t="s">
        <v>351</v>
      </c>
      <c r="O151" s="21"/>
      <c r="P151" s="21"/>
      <c r="Q151" s="22"/>
      <c r="R151" s="23"/>
    </row>
    <row r="152" spans="1:18" ht="33.75" x14ac:dyDescent="0.25">
      <c r="A152" s="1">
        <v>172</v>
      </c>
      <c r="B152" s="2" t="s">
        <v>211</v>
      </c>
      <c r="C152" s="3" t="s">
        <v>209</v>
      </c>
      <c r="D152" s="3" t="s">
        <v>164</v>
      </c>
      <c r="E152" s="7">
        <v>45041</v>
      </c>
      <c r="F152" s="4">
        <v>45041</v>
      </c>
      <c r="G152" s="24">
        <v>45351</v>
      </c>
      <c r="H152" s="10">
        <v>60000000</v>
      </c>
      <c r="I152" s="11">
        <v>1</v>
      </c>
      <c r="J152" s="19">
        <v>60000000</v>
      </c>
      <c r="K152" s="19">
        <v>0</v>
      </c>
      <c r="L152" s="12" t="s">
        <v>228</v>
      </c>
      <c r="M152" s="19">
        <v>20000000</v>
      </c>
      <c r="N152" s="14" t="s">
        <v>379</v>
      </c>
      <c r="O152" s="21"/>
      <c r="P152" s="21"/>
      <c r="Q152" s="22"/>
      <c r="R152" s="23"/>
    </row>
    <row r="153" spans="1:18" ht="33.75" x14ac:dyDescent="0.25">
      <c r="A153" s="1">
        <v>173</v>
      </c>
      <c r="B153" s="2" t="s">
        <v>212</v>
      </c>
      <c r="C153" s="3" t="s">
        <v>209</v>
      </c>
      <c r="D153" s="3" t="s">
        <v>165</v>
      </c>
      <c r="E153" s="7">
        <v>45041</v>
      </c>
      <c r="F153" s="4">
        <v>45041</v>
      </c>
      <c r="G153" s="24">
        <v>45351</v>
      </c>
      <c r="H153" s="10">
        <v>8000000</v>
      </c>
      <c r="I153" s="11">
        <v>0.905142</v>
      </c>
      <c r="J153" s="19">
        <v>7241136</v>
      </c>
      <c r="K153" s="19">
        <v>758864</v>
      </c>
      <c r="L153" s="12">
        <v>1</v>
      </c>
      <c r="M153" s="19">
        <v>3000000</v>
      </c>
      <c r="N153" s="14" t="s">
        <v>380</v>
      </c>
      <c r="O153" s="21"/>
      <c r="P153" s="21"/>
      <c r="Q153" s="22"/>
      <c r="R153" s="23"/>
    </row>
    <row r="154" spans="1:18" ht="56.25" x14ac:dyDescent="0.25">
      <c r="A154" s="1">
        <v>174</v>
      </c>
      <c r="B154" s="2" t="s">
        <v>13</v>
      </c>
      <c r="C154" s="3" t="s">
        <v>188</v>
      </c>
      <c r="D154" s="3" t="s">
        <v>166</v>
      </c>
      <c r="E154" s="7">
        <v>45051</v>
      </c>
      <c r="F154" s="4">
        <v>45057</v>
      </c>
      <c r="G154" s="24">
        <v>45301</v>
      </c>
      <c r="H154" s="10">
        <v>104000000</v>
      </c>
      <c r="I154" s="11">
        <v>0.95833333653846153</v>
      </c>
      <c r="J154" s="19">
        <v>99666667</v>
      </c>
      <c r="K154" s="19">
        <v>4333333</v>
      </c>
      <c r="L154" s="12">
        <v>0</v>
      </c>
      <c r="M154" s="19">
        <v>0</v>
      </c>
      <c r="N154" s="14" t="s">
        <v>381</v>
      </c>
      <c r="O154" s="21"/>
      <c r="P154" s="21"/>
      <c r="Q154" s="22"/>
      <c r="R154" s="23"/>
    </row>
    <row r="155" spans="1:18" ht="45" x14ac:dyDescent="0.25">
      <c r="A155" s="1">
        <v>175</v>
      </c>
      <c r="B155" s="2" t="s">
        <v>13</v>
      </c>
      <c r="C155" s="3" t="s">
        <v>188</v>
      </c>
      <c r="D155" s="3" t="s">
        <v>167</v>
      </c>
      <c r="E155" s="7">
        <v>45051</v>
      </c>
      <c r="F155" s="4">
        <v>45051</v>
      </c>
      <c r="G155" s="24">
        <v>45290</v>
      </c>
      <c r="H155" s="10">
        <v>27517600</v>
      </c>
      <c r="I155" s="11">
        <v>1</v>
      </c>
      <c r="J155" s="19">
        <v>27517600</v>
      </c>
      <c r="K155" s="19">
        <v>0</v>
      </c>
      <c r="L155" s="12">
        <v>0</v>
      </c>
      <c r="M155" s="19">
        <v>0</v>
      </c>
      <c r="N155" s="14" t="s">
        <v>382</v>
      </c>
      <c r="O155" s="21"/>
      <c r="P155" s="21"/>
      <c r="Q155" s="22"/>
      <c r="R155" s="23"/>
    </row>
    <row r="156" spans="1:18" ht="33.75" x14ac:dyDescent="0.25">
      <c r="A156" s="1">
        <v>176</v>
      </c>
      <c r="B156" s="2" t="s">
        <v>213</v>
      </c>
      <c r="C156" s="3" t="s">
        <v>209</v>
      </c>
      <c r="D156" s="3" t="s">
        <v>168</v>
      </c>
      <c r="E156" s="7">
        <v>45049</v>
      </c>
      <c r="F156" s="4">
        <v>45049</v>
      </c>
      <c r="G156" s="24">
        <v>45358</v>
      </c>
      <c r="H156" s="10">
        <v>10000000</v>
      </c>
      <c r="I156" s="11">
        <v>0.85837209999999997</v>
      </c>
      <c r="J156" s="19">
        <v>8583721</v>
      </c>
      <c r="K156" s="19">
        <v>1416279</v>
      </c>
      <c r="L156" s="12">
        <v>0</v>
      </c>
      <c r="M156" s="19">
        <v>0</v>
      </c>
      <c r="N156" s="14" t="s">
        <v>383</v>
      </c>
      <c r="O156" s="21"/>
      <c r="P156" s="21"/>
      <c r="Q156" s="22"/>
      <c r="R156" s="23"/>
    </row>
    <row r="157" spans="1:18" ht="33.75" x14ac:dyDescent="0.25">
      <c r="A157" s="1">
        <v>177</v>
      </c>
      <c r="B157" s="2" t="s">
        <v>214</v>
      </c>
      <c r="C157" s="3" t="s">
        <v>209</v>
      </c>
      <c r="D157" s="3" t="s">
        <v>165</v>
      </c>
      <c r="E157" s="7">
        <v>45051</v>
      </c>
      <c r="F157" s="4">
        <v>45051</v>
      </c>
      <c r="G157" s="24">
        <v>45360</v>
      </c>
      <c r="H157" s="10">
        <v>28000000</v>
      </c>
      <c r="I157" s="11">
        <v>0.99147621428571431</v>
      </c>
      <c r="J157" s="19">
        <v>27761334</v>
      </c>
      <c r="K157" s="19">
        <v>238666</v>
      </c>
      <c r="L157" s="12">
        <v>1</v>
      </c>
      <c r="M157" s="19">
        <v>7000000</v>
      </c>
      <c r="N157" s="14" t="s">
        <v>384</v>
      </c>
      <c r="O157" s="21"/>
      <c r="P157" s="21"/>
      <c r="Q157" s="22"/>
      <c r="R157" s="23"/>
    </row>
    <row r="158" spans="1:18" ht="33.75" x14ac:dyDescent="0.25">
      <c r="A158" s="1">
        <v>179</v>
      </c>
      <c r="B158" s="2" t="s">
        <v>215</v>
      </c>
      <c r="C158" s="3" t="s">
        <v>195</v>
      </c>
      <c r="D158" s="3" t="s">
        <v>459</v>
      </c>
      <c r="E158" s="7">
        <v>45054</v>
      </c>
      <c r="F158" s="4">
        <v>45054</v>
      </c>
      <c r="G158" s="24">
        <v>45365</v>
      </c>
      <c r="H158" s="10">
        <v>4000000</v>
      </c>
      <c r="I158" s="11">
        <v>0</v>
      </c>
      <c r="J158" s="19">
        <v>0</v>
      </c>
      <c r="K158" s="19">
        <f>H158-J158</f>
        <v>4000000</v>
      </c>
      <c r="L158" s="12">
        <v>0</v>
      </c>
      <c r="M158" s="19">
        <v>0</v>
      </c>
      <c r="N158" s="14" t="s">
        <v>385</v>
      </c>
      <c r="O158" s="21"/>
      <c r="P158" s="21"/>
      <c r="Q158" s="22"/>
      <c r="R158" s="23"/>
    </row>
    <row r="159" spans="1:18" ht="45" x14ac:dyDescent="0.25">
      <c r="A159" s="1">
        <v>179</v>
      </c>
      <c r="B159" s="2"/>
      <c r="C159" s="3"/>
      <c r="D159" s="3" t="s">
        <v>460</v>
      </c>
      <c r="E159" s="7">
        <v>44706</v>
      </c>
      <c r="F159" s="4">
        <v>44774</v>
      </c>
      <c r="G159" s="24">
        <v>45322</v>
      </c>
      <c r="H159" s="10">
        <v>320225287</v>
      </c>
      <c r="I159" s="11">
        <v>0.91383279797013661</v>
      </c>
      <c r="J159" s="19">
        <v>292632370</v>
      </c>
      <c r="K159" s="19">
        <f>H159-J159</f>
        <v>27592917</v>
      </c>
      <c r="L159" s="12">
        <v>4</v>
      </c>
      <c r="M159" s="19">
        <v>106700000</v>
      </c>
      <c r="N159" s="14" t="s">
        <v>461</v>
      </c>
      <c r="O159" s="21"/>
      <c r="P159" s="21"/>
      <c r="Q159" s="22"/>
      <c r="R159" s="23"/>
    </row>
    <row r="160" spans="1:18" ht="56.25" x14ac:dyDescent="0.25">
      <c r="A160" s="1">
        <v>180</v>
      </c>
      <c r="B160" s="2" t="s">
        <v>13</v>
      </c>
      <c r="C160" s="3" t="s">
        <v>188</v>
      </c>
      <c r="D160" s="3" t="s">
        <v>169</v>
      </c>
      <c r="E160" s="7">
        <v>45061</v>
      </c>
      <c r="F160" s="4">
        <v>45063</v>
      </c>
      <c r="G160" s="24">
        <v>45290</v>
      </c>
      <c r="H160" s="10">
        <f>43470000+10626000</f>
        <v>54096000</v>
      </c>
      <c r="I160" s="11">
        <v>1</v>
      </c>
      <c r="J160" s="19">
        <v>54096000</v>
      </c>
      <c r="K160" s="19">
        <v>0</v>
      </c>
      <c r="L160" s="12">
        <v>1</v>
      </c>
      <c r="M160" s="19">
        <v>10626000</v>
      </c>
      <c r="N160" s="14" t="s">
        <v>386</v>
      </c>
      <c r="O160" s="21"/>
      <c r="P160" s="21"/>
      <c r="Q160" s="22"/>
      <c r="R160" s="23"/>
    </row>
    <row r="161" spans="1:18" ht="45" x14ac:dyDescent="0.25">
      <c r="A161" s="1">
        <v>181</v>
      </c>
      <c r="B161" s="2" t="s">
        <v>13</v>
      </c>
      <c r="C161" s="3" t="s">
        <v>188</v>
      </c>
      <c r="D161" s="3" t="s">
        <v>170</v>
      </c>
      <c r="E161" s="7">
        <v>45056</v>
      </c>
      <c r="F161" s="4">
        <v>45058</v>
      </c>
      <c r="G161" s="24">
        <v>45337</v>
      </c>
      <c r="H161" s="10">
        <v>57500000</v>
      </c>
      <c r="I161" s="11">
        <v>1</v>
      </c>
      <c r="J161" s="19">
        <v>57500000</v>
      </c>
      <c r="K161" s="19">
        <v>0</v>
      </c>
      <c r="L161" s="12">
        <v>1</v>
      </c>
      <c r="M161" s="19">
        <v>11250000</v>
      </c>
      <c r="N161" s="14" t="s">
        <v>387</v>
      </c>
      <c r="O161" s="21"/>
      <c r="P161" s="21"/>
      <c r="Q161" s="22"/>
      <c r="R161" s="23"/>
    </row>
    <row r="162" spans="1:18" ht="45" x14ac:dyDescent="0.25">
      <c r="A162" s="1">
        <v>182</v>
      </c>
      <c r="B162" s="2" t="s">
        <v>13</v>
      </c>
      <c r="C162" s="3" t="s">
        <v>188</v>
      </c>
      <c r="D162" s="3" t="s">
        <v>171</v>
      </c>
      <c r="E162" s="7">
        <v>45072</v>
      </c>
      <c r="F162" s="4">
        <v>45075</v>
      </c>
      <c r="G162" s="24">
        <v>45323</v>
      </c>
      <c r="H162" s="10">
        <f>50715000+7969500</f>
        <v>58684500</v>
      </c>
      <c r="I162" s="11">
        <v>0.87242798353909468</v>
      </c>
      <c r="J162" s="19">
        <v>51198000</v>
      </c>
      <c r="K162" s="19">
        <v>7486500</v>
      </c>
      <c r="L162" s="12">
        <v>1</v>
      </c>
      <c r="M162" s="19">
        <v>7969500</v>
      </c>
      <c r="N162" s="14" t="s">
        <v>388</v>
      </c>
      <c r="O162" s="21"/>
      <c r="P162" s="21"/>
      <c r="Q162" s="22"/>
      <c r="R162" s="23"/>
    </row>
    <row r="163" spans="1:18" ht="45" x14ac:dyDescent="0.25">
      <c r="A163" s="1">
        <v>183</v>
      </c>
      <c r="B163" s="2" t="s">
        <v>216</v>
      </c>
      <c r="C163" s="3" t="s">
        <v>209</v>
      </c>
      <c r="D163" s="3" t="s">
        <v>226</v>
      </c>
      <c r="E163" s="7">
        <v>45111</v>
      </c>
      <c r="F163" s="4">
        <v>45124</v>
      </c>
      <c r="G163" s="24">
        <v>45338</v>
      </c>
      <c r="H163" s="10">
        <v>555786431</v>
      </c>
      <c r="I163" s="13">
        <v>0.99509590401478498</v>
      </c>
      <c r="J163" s="19">
        <v>553060800</v>
      </c>
      <c r="K163" s="19">
        <v>2725631</v>
      </c>
      <c r="L163" s="12">
        <v>1</v>
      </c>
      <c r="M163" s="19" t="s">
        <v>389</v>
      </c>
      <c r="N163" s="14" t="s">
        <v>390</v>
      </c>
      <c r="O163" s="21"/>
      <c r="P163" s="21"/>
      <c r="Q163" s="22"/>
      <c r="R163" s="23"/>
    </row>
    <row r="164" spans="1:18" ht="67.5" x14ac:dyDescent="0.25">
      <c r="A164" s="1">
        <v>184</v>
      </c>
      <c r="B164" s="2" t="s">
        <v>199</v>
      </c>
      <c r="C164" s="3" t="s">
        <v>200</v>
      </c>
      <c r="D164" s="3" t="s">
        <v>172</v>
      </c>
      <c r="E164" s="7">
        <v>45077</v>
      </c>
      <c r="F164" s="4">
        <v>45080</v>
      </c>
      <c r="G164" s="24">
        <v>45444</v>
      </c>
      <c r="H164" s="10">
        <v>20521177</v>
      </c>
      <c r="I164" s="11">
        <v>0.98320067118957166</v>
      </c>
      <c r="J164" s="19">
        <v>20176435</v>
      </c>
      <c r="K164" s="19">
        <v>344742</v>
      </c>
      <c r="L164" s="12">
        <v>0</v>
      </c>
      <c r="M164" s="19">
        <v>0</v>
      </c>
      <c r="N164" s="14" t="s">
        <v>391</v>
      </c>
      <c r="O164" s="21"/>
      <c r="P164" s="21"/>
      <c r="Q164" s="22"/>
      <c r="R164" s="23"/>
    </row>
    <row r="165" spans="1:18" ht="45" x14ac:dyDescent="0.25">
      <c r="A165" s="1">
        <v>186</v>
      </c>
      <c r="B165" s="2" t="s">
        <v>13</v>
      </c>
      <c r="C165" s="3" t="s">
        <v>188</v>
      </c>
      <c r="D165" s="3" t="s">
        <v>173</v>
      </c>
      <c r="E165" s="7">
        <v>45084</v>
      </c>
      <c r="F165" s="4">
        <v>45086</v>
      </c>
      <c r="G165" s="24">
        <v>45283</v>
      </c>
      <c r="H165" s="10">
        <v>37349000</v>
      </c>
      <c r="I165" s="11">
        <v>1</v>
      </c>
      <c r="J165" s="19">
        <v>37349000</v>
      </c>
      <c r="K165" s="19">
        <v>0</v>
      </c>
      <c r="L165" s="12">
        <v>0</v>
      </c>
      <c r="M165" s="19">
        <v>0</v>
      </c>
      <c r="N165" s="14" t="s">
        <v>392</v>
      </c>
      <c r="O165" s="21"/>
      <c r="P165" s="21"/>
      <c r="Q165" s="22"/>
      <c r="R165" s="23"/>
    </row>
    <row r="166" spans="1:18" ht="45" x14ac:dyDescent="0.25">
      <c r="A166" s="1">
        <v>187</v>
      </c>
      <c r="B166" s="2" t="s">
        <v>13</v>
      </c>
      <c r="C166" s="3" t="s">
        <v>188</v>
      </c>
      <c r="D166" s="3" t="s">
        <v>217</v>
      </c>
      <c r="E166" s="7">
        <v>45084</v>
      </c>
      <c r="F166" s="4">
        <v>45086</v>
      </c>
      <c r="G166" s="24">
        <v>45290</v>
      </c>
      <c r="H166" s="10">
        <v>39727100</v>
      </c>
      <c r="I166" s="11">
        <v>0.84729064039408863</v>
      </c>
      <c r="J166" s="19">
        <v>33660400</v>
      </c>
      <c r="K166" s="19">
        <v>6066700</v>
      </c>
      <c r="L166" s="12">
        <v>1</v>
      </c>
      <c r="M166" s="19">
        <v>2935500</v>
      </c>
      <c r="N166" s="14" t="s">
        <v>393</v>
      </c>
      <c r="O166" s="21"/>
      <c r="P166" s="21"/>
      <c r="Q166" s="22"/>
      <c r="R166" s="23"/>
    </row>
    <row r="167" spans="1:18" ht="45" x14ac:dyDescent="0.25">
      <c r="A167" s="1">
        <v>188</v>
      </c>
      <c r="B167" s="2" t="s">
        <v>13</v>
      </c>
      <c r="C167" s="3" t="s">
        <v>188</v>
      </c>
      <c r="D167" s="3" t="s">
        <v>22</v>
      </c>
      <c r="E167" s="7">
        <v>45084</v>
      </c>
      <c r="F167" s="4">
        <v>45085</v>
      </c>
      <c r="G167" s="24">
        <v>45306</v>
      </c>
      <c r="H167" s="10">
        <f>28725000+13022000</f>
        <v>41747000</v>
      </c>
      <c r="I167" s="11">
        <v>0.93119266055045868</v>
      </c>
      <c r="J167" s="19">
        <v>38874500</v>
      </c>
      <c r="K167" s="19">
        <v>2872500</v>
      </c>
      <c r="L167" s="12">
        <v>1</v>
      </c>
      <c r="M167" s="19">
        <v>13022000</v>
      </c>
      <c r="N167" s="14" t="s">
        <v>394</v>
      </c>
      <c r="O167" s="21"/>
      <c r="P167" s="21"/>
      <c r="Q167" s="22"/>
      <c r="R167" s="23"/>
    </row>
    <row r="168" spans="1:18" ht="45" x14ac:dyDescent="0.25">
      <c r="A168" s="1">
        <v>189</v>
      </c>
      <c r="B168" s="2" t="s">
        <v>13</v>
      </c>
      <c r="C168" s="3" t="s">
        <v>188</v>
      </c>
      <c r="D168" s="3" t="s">
        <v>174</v>
      </c>
      <c r="E168" s="7">
        <v>45090</v>
      </c>
      <c r="F168" s="4">
        <v>45097</v>
      </c>
      <c r="G168" s="24">
        <v>45341</v>
      </c>
      <c r="H168" s="10">
        <v>55968000</v>
      </c>
      <c r="I168" s="11">
        <v>0.79583333333333328</v>
      </c>
      <c r="J168" s="19">
        <v>44541200</v>
      </c>
      <c r="K168" s="19">
        <v>11426800</v>
      </c>
      <c r="L168" s="12">
        <v>0</v>
      </c>
      <c r="M168" s="19">
        <v>0</v>
      </c>
      <c r="N168" s="14" t="s">
        <v>395</v>
      </c>
      <c r="O168" s="21"/>
      <c r="P168" s="21"/>
      <c r="Q168" s="22"/>
      <c r="R168" s="23"/>
    </row>
    <row r="169" spans="1:18" ht="45" x14ac:dyDescent="0.25">
      <c r="A169" s="1">
        <v>190</v>
      </c>
      <c r="B169" s="2" t="s">
        <v>13</v>
      </c>
      <c r="C169" s="3" t="s">
        <v>188</v>
      </c>
      <c r="D169" s="3" t="s">
        <v>175</v>
      </c>
      <c r="E169" s="7">
        <v>45090</v>
      </c>
      <c r="F169" s="4">
        <v>45091</v>
      </c>
      <c r="G169" s="24">
        <v>45257</v>
      </c>
      <c r="H169" s="10">
        <v>19122400</v>
      </c>
      <c r="I169" s="16">
        <v>1</v>
      </c>
      <c r="J169" s="20">
        <v>19122400</v>
      </c>
      <c r="K169" s="20">
        <v>0</v>
      </c>
      <c r="L169" s="12">
        <v>1</v>
      </c>
      <c r="M169" s="19" t="s">
        <v>247</v>
      </c>
      <c r="N169" s="14" t="s">
        <v>396</v>
      </c>
      <c r="O169" s="21"/>
      <c r="P169" s="21"/>
      <c r="Q169" s="22"/>
      <c r="R169" s="23"/>
    </row>
    <row r="170" spans="1:18" ht="45" x14ac:dyDescent="0.25">
      <c r="A170" s="1">
        <v>191</v>
      </c>
      <c r="B170" s="2" t="s">
        <v>13</v>
      </c>
      <c r="C170" s="3" t="s">
        <v>188</v>
      </c>
      <c r="D170" s="3" t="s">
        <v>176</v>
      </c>
      <c r="E170" s="7">
        <v>45097</v>
      </c>
      <c r="F170" s="4">
        <v>45099</v>
      </c>
      <c r="G170" s="24">
        <v>45321</v>
      </c>
      <c r="H170" s="10">
        <f>41976000+9328000</f>
        <v>51304000</v>
      </c>
      <c r="I170" s="11">
        <v>0.85909090909090913</v>
      </c>
      <c r="J170" s="19">
        <f>44074800</f>
        <v>44074800</v>
      </c>
      <c r="K170" s="19">
        <v>7229200</v>
      </c>
      <c r="L170" s="12">
        <v>1</v>
      </c>
      <c r="M170" s="19">
        <v>9328000</v>
      </c>
      <c r="N170" s="14" t="s">
        <v>397</v>
      </c>
      <c r="O170" s="21"/>
      <c r="P170" s="21"/>
      <c r="Q170" s="22"/>
      <c r="R170" s="23"/>
    </row>
    <row r="171" spans="1:18" ht="45" x14ac:dyDescent="0.25">
      <c r="A171" s="1">
        <v>192</v>
      </c>
      <c r="B171" s="2" t="s">
        <v>13</v>
      </c>
      <c r="C171" s="3" t="s">
        <v>188</v>
      </c>
      <c r="D171" s="3" t="s">
        <v>41</v>
      </c>
      <c r="E171" s="7">
        <v>45093</v>
      </c>
      <c r="F171" s="4">
        <v>45093</v>
      </c>
      <c r="G171" s="24">
        <v>45351</v>
      </c>
      <c r="H171" s="10">
        <f>52000000+16000000</f>
        <v>68000000</v>
      </c>
      <c r="I171" s="11">
        <v>0.76470588235294112</v>
      </c>
      <c r="J171" s="19">
        <v>52000000</v>
      </c>
      <c r="K171" s="19">
        <f>H171-J171</f>
        <v>16000000</v>
      </c>
      <c r="L171" s="12">
        <v>1</v>
      </c>
      <c r="M171" s="19">
        <v>16000000</v>
      </c>
      <c r="N171" s="14" t="s">
        <v>398</v>
      </c>
      <c r="O171" s="21"/>
      <c r="P171" s="21"/>
      <c r="Q171" s="22"/>
      <c r="R171" s="23"/>
    </row>
    <row r="172" spans="1:18" ht="45" x14ac:dyDescent="0.25">
      <c r="A172" s="1">
        <v>193</v>
      </c>
      <c r="B172" s="2" t="s">
        <v>13</v>
      </c>
      <c r="C172" s="3" t="s">
        <v>188</v>
      </c>
      <c r="D172" s="3" t="s">
        <v>38</v>
      </c>
      <c r="E172" s="7">
        <v>45092</v>
      </c>
      <c r="F172" s="4">
        <v>45093</v>
      </c>
      <c r="G172" s="24">
        <v>45332</v>
      </c>
      <c r="H172" s="10">
        <f>52000000+10666667</f>
        <v>62666667</v>
      </c>
      <c r="I172" s="11">
        <v>0.82978722962879137</v>
      </c>
      <c r="J172" s="19">
        <v>52000000</v>
      </c>
      <c r="K172" s="19">
        <f>H172-J172</f>
        <v>10666667</v>
      </c>
      <c r="L172" s="12">
        <v>1</v>
      </c>
      <c r="M172" s="19">
        <v>10666667</v>
      </c>
      <c r="N172" s="14" t="s">
        <v>399</v>
      </c>
      <c r="O172" s="21"/>
      <c r="P172" s="21"/>
      <c r="Q172" s="22"/>
      <c r="R172" s="23"/>
    </row>
    <row r="173" spans="1:18" ht="45" x14ac:dyDescent="0.25">
      <c r="A173" s="1">
        <v>194</v>
      </c>
      <c r="B173" s="2" t="s">
        <v>13</v>
      </c>
      <c r="C173" s="3" t="s">
        <v>188</v>
      </c>
      <c r="D173" s="3" t="s">
        <v>49</v>
      </c>
      <c r="E173" s="7">
        <v>45093</v>
      </c>
      <c r="F173" s="4">
        <v>45097</v>
      </c>
      <c r="G173" s="24">
        <v>45350</v>
      </c>
      <c r="H173" s="10">
        <f>50400000+16000000</f>
        <v>66400000</v>
      </c>
      <c r="I173" s="11">
        <v>0.76706826807228912</v>
      </c>
      <c r="J173" s="19">
        <v>50933333</v>
      </c>
      <c r="K173" s="19">
        <f>H173-J173</f>
        <v>15466667</v>
      </c>
      <c r="L173" s="12">
        <v>1</v>
      </c>
      <c r="M173" s="19">
        <v>16000000</v>
      </c>
      <c r="N173" s="14" t="s">
        <v>399</v>
      </c>
      <c r="O173" s="21"/>
      <c r="P173" s="21"/>
      <c r="Q173" s="22"/>
      <c r="R173" s="23"/>
    </row>
    <row r="174" spans="1:18" ht="45" x14ac:dyDescent="0.25">
      <c r="A174" s="1">
        <v>195</v>
      </c>
      <c r="B174" s="2" t="s">
        <v>13</v>
      </c>
      <c r="C174" s="3" t="s">
        <v>188</v>
      </c>
      <c r="D174" s="3" t="s">
        <v>177</v>
      </c>
      <c r="E174" s="7">
        <v>45099</v>
      </c>
      <c r="F174" s="4">
        <v>45103</v>
      </c>
      <c r="G174" s="24">
        <v>45306</v>
      </c>
      <c r="H174" s="10">
        <f>20988000+2332000</f>
        <v>23320000</v>
      </c>
      <c r="I174" s="11">
        <v>0.92500000000000004</v>
      </c>
      <c r="J174" s="19">
        <v>21571000</v>
      </c>
      <c r="K174" s="19">
        <v>1749000</v>
      </c>
      <c r="L174" s="12">
        <v>1</v>
      </c>
      <c r="M174" s="19">
        <v>2332000</v>
      </c>
      <c r="N174" s="14" t="s">
        <v>400</v>
      </c>
      <c r="O174" s="21"/>
      <c r="P174" s="21"/>
      <c r="Q174" s="22"/>
      <c r="R174" s="23"/>
    </row>
    <row r="175" spans="1:18" ht="56.25" x14ac:dyDescent="0.25">
      <c r="A175" s="1">
        <v>196</v>
      </c>
      <c r="B175" s="2" t="s">
        <v>13</v>
      </c>
      <c r="C175" s="3" t="s">
        <v>188</v>
      </c>
      <c r="D175" s="3" t="s">
        <v>178</v>
      </c>
      <c r="E175" s="7">
        <v>45097</v>
      </c>
      <c r="F175" s="4">
        <v>45098</v>
      </c>
      <c r="G175" s="24">
        <v>45321</v>
      </c>
      <c r="H175" s="10">
        <v>22154000</v>
      </c>
      <c r="I175" s="11">
        <v>1</v>
      </c>
      <c r="J175" s="19">
        <v>22154000</v>
      </c>
      <c r="K175" s="19">
        <v>0</v>
      </c>
      <c r="L175" s="12">
        <v>1</v>
      </c>
      <c r="M175" s="19">
        <v>3614600</v>
      </c>
      <c r="N175" s="14" t="s">
        <v>401</v>
      </c>
      <c r="O175" s="21"/>
      <c r="P175" s="21"/>
      <c r="Q175" s="22"/>
      <c r="R175" s="23"/>
    </row>
    <row r="176" spans="1:18" ht="56.25" x14ac:dyDescent="0.25">
      <c r="A176" s="1">
        <v>197</v>
      </c>
      <c r="B176" s="2" t="s">
        <v>13</v>
      </c>
      <c r="C176" s="3" t="s">
        <v>188</v>
      </c>
      <c r="D176" s="3" t="s">
        <v>179</v>
      </c>
      <c r="E176" s="7">
        <v>45099</v>
      </c>
      <c r="F176" s="4">
        <v>45100</v>
      </c>
      <c r="G176" s="24">
        <v>45252</v>
      </c>
      <c r="H176" s="10">
        <v>17490000</v>
      </c>
      <c r="I176" s="11">
        <v>1</v>
      </c>
      <c r="J176" s="19">
        <v>17490000</v>
      </c>
      <c r="K176" s="19">
        <v>0</v>
      </c>
      <c r="L176" s="12">
        <v>0</v>
      </c>
      <c r="M176" s="19">
        <v>0</v>
      </c>
      <c r="N176" s="14" t="s">
        <v>402</v>
      </c>
      <c r="O176" s="21"/>
      <c r="P176" s="21"/>
      <c r="Q176" s="22"/>
      <c r="R176" s="23"/>
    </row>
    <row r="177" spans="1:18" ht="56.25" x14ac:dyDescent="0.25">
      <c r="A177" s="1">
        <v>198</v>
      </c>
      <c r="B177" s="2" t="s">
        <v>13</v>
      </c>
      <c r="C177" s="3" t="s">
        <v>188</v>
      </c>
      <c r="D177" s="3" t="s">
        <v>122</v>
      </c>
      <c r="E177" s="7">
        <v>45098</v>
      </c>
      <c r="F177" s="4">
        <v>45100</v>
      </c>
      <c r="G177" s="24">
        <v>45342</v>
      </c>
      <c r="H177" s="10">
        <f>35232000+11744000</f>
        <v>46976000</v>
      </c>
      <c r="I177" s="11">
        <v>0.78333334042915537</v>
      </c>
      <c r="J177" s="19">
        <v>36797867</v>
      </c>
      <c r="K177" s="19">
        <v>10178133</v>
      </c>
      <c r="L177" s="12">
        <v>1</v>
      </c>
      <c r="M177" s="19">
        <v>11744000</v>
      </c>
      <c r="N177" s="14" t="s">
        <v>403</v>
      </c>
      <c r="O177" s="21"/>
      <c r="P177" s="21"/>
      <c r="Q177" s="22"/>
      <c r="R177" s="23"/>
    </row>
    <row r="178" spans="1:18" ht="45" x14ac:dyDescent="0.25">
      <c r="A178" s="1">
        <v>199</v>
      </c>
      <c r="B178" s="2" t="s">
        <v>13</v>
      </c>
      <c r="C178" s="3" t="s">
        <v>188</v>
      </c>
      <c r="D178" s="3" t="s">
        <v>124</v>
      </c>
      <c r="E178" s="7">
        <v>45099</v>
      </c>
      <c r="F178" s="4">
        <v>45099</v>
      </c>
      <c r="G178" s="24">
        <v>45328</v>
      </c>
      <c r="H178" s="10">
        <f>19239000+6996000</f>
        <v>26235000</v>
      </c>
      <c r="I178" s="11">
        <v>0.84</v>
      </c>
      <c r="J178" s="19">
        <v>22037400</v>
      </c>
      <c r="K178" s="19">
        <v>4197600</v>
      </c>
      <c r="L178" s="12">
        <v>1</v>
      </c>
      <c r="M178" s="19">
        <v>6996000</v>
      </c>
      <c r="N178" s="14" t="s">
        <v>404</v>
      </c>
      <c r="O178" s="21"/>
      <c r="P178" s="21"/>
      <c r="Q178" s="22"/>
      <c r="R178" s="23"/>
    </row>
    <row r="179" spans="1:18" ht="45" x14ac:dyDescent="0.25">
      <c r="A179" s="1">
        <v>200</v>
      </c>
      <c r="B179" s="2" t="s">
        <v>13</v>
      </c>
      <c r="C179" s="3" t="s">
        <v>188</v>
      </c>
      <c r="D179" s="3" t="s">
        <v>180</v>
      </c>
      <c r="E179" s="7">
        <v>45099</v>
      </c>
      <c r="F179" s="4">
        <v>45100</v>
      </c>
      <c r="G179" s="24">
        <v>45282</v>
      </c>
      <c r="H179" s="10">
        <v>42000000</v>
      </c>
      <c r="I179" s="11">
        <v>1</v>
      </c>
      <c r="J179" s="19">
        <v>42000000</v>
      </c>
      <c r="K179" s="19">
        <v>0</v>
      </c>
      <c r="L179" s="12">
        <v>0</v>
      </c>
      <c r="M179" s="19">
        <v>0</v>
      </c>
      <c r="N179" s="14" t="s">
        <v>405</v>
      </c>
      <c r="O179" s="21"/>
      <c r="P179" s="21"/>
      <c r="Q179" s="22"/>
      <c r="R179" s="23"/>
    </row>
    <row r="180" spans="1:18" ht="45" x14ac:dyDescent="0.25">
      <c r="A180" s="1">
        <v>201</v>
      </c>
      <c r="B180" s="2" t="s">
        <v>13</v>
      </c>
      <c r="C180" s="3" t="s">
        <v>188</v>
      </c>
      <c r="D180" s="3" t="s">
        <v>113</v>
      </c>
      <c r="E180" s="7">
        <v>45105</v>
      </c>
      <c r="F180" s="4">
        <v>45106</v>
      </c>
      <c r="G180" s="24">
        <v>45350</v>
      </c>
      <c r="H180" s="10">
        <f>43470000+14490000</f>
        <v>57960000</v>
      </c>
      <c r="I180" s="11">
        <v>0.7583333333333333</v>
      </c>
      <c r="J180" s="19">
        <v>43953000</v>
      </c>
      <c r="K180" s="19">
        <v>14007000</v>
      </c>
      <c r="L180" s="12">
        <v>1</v>
      </c>
      <c r="M180" s="19">
        <v>14490000</v>
      </c>
      <c r="N180" s="14" t="s">
        <v>406</v>
      </c>
      <c r="O180" s="21"/>
      <c r="P180" s="21"/>
      <c r="Q180" s="22"/>
      <c r="R180" s="23"/>
    </row>
    <row r="181" spans="1:18" ht="45" x14ac:dyDescent="0.25">
      <c r="A181" s="1">
        <v>202</v>
      </c>
      <c r="B181" s="2" t="s">
        <v>216</v>
      </c>
      <c r="C181" s="3" t="s">
        <v>195</v>
      </c>
      <c r="D181" s="3" t="s">
        <v>181</v>
      </c>
      <c r="E181" s="7">
        <v>45105</v>
      </c>
      <c r="F181" s="4">
        <v>45105</v>
      </c>
      <c r="G181" s="24">
        <v>45300</v>
      </c>
      <c r="H181" s="10">
        <v>98371783.590000004</v>
      </c>
      <c r="I181" s="11">
        <v>0.63035334663082732</v>
      </c>
      <c r="J181" s="19">
        <v>62008983</v>
      </c>
      <c r="K181" s="19">
        <v>36362800.590000004</v>
      </c>
      <c r="L181" s="12">
        <v>0</v>
      </c>
      <c r="M181" s="19">
        <v>0</v>
      </c>
      <c r="N181" s="14" t="s">
        <v>407</v>
      </c>
      <c r="O181" s="21"/>
      <c r="P181" s="21"/>
      <c r="Q181" s="22"/>
      <c r="R181" s="23"/>
    </row>
    <row r="182" spans="1:18" ht="45" x14ac:dyDescent="0.25">
      <c r="A182" s="1">
        <v>203</v>
      </c>
      <c r="B182" s="2" t="s">
        <v>13</v>
      </c>
      <c r="C182" s="3" t="s">
        <v>14</v>
      </c>
      <c r="D182" s="3" t="s">
        <v>15</v>
      </c>
      <c r="E182" s="7">
        <v>45105</v>
      </c>
      <c r="F182" s="4">
        <v>45114</v>
      </c>
      <c r="G182" s="24">
        <v>45297</v>
      </c>
      <c r="H182" s="10">
        <v>31920000</v>
      </c>
      <c r="I182" s="11">
        <v>0.40601503759398494</v>
      </c>
      <c r="J182" s="19">
        <v>12960000</v>
      </c>
      <c r="K182" s="19">
        <v>18960000</v>
      </c>
      <c r="L182" s="12">
        <v>0</v>
      </c>
      <c r="M182" s="19">
        <v>0</v>
      </c>
      <c r="N182" s="14" t="s">
        <v>16</v>
      </c>
      <c r="O182" s="21"/>
      <c r="P182" s="21"/>
      <c r="Q182" s="22"/>
      <c r="R182" s="23"/>
    </row>
    <row r="183" spans="1:18" ht="45" x14ac:dyDescent="0.25">
      <c r="A183" s="1">
        <v>203</v>
      </c>
      <c r="B183" s="2" t="s">
        <v>218</v>
      </c>
      <c r="C183" s="3" t="s">
        <v>417</v>
      </c>
      <c r="D183" s="3" t="s">
        <v>415</v>
      </c>
      <c r="E183" s="7">
        <v>45098</v>
      </c>
      <c r="F183" s="4">
        <v>45125</v>
      </c>
      <c r="G183" s="24">
        <v>45277</v>
      </c>
      <c r="H183" s="10">
        <v>350000000</v>
      </c>
      <c r="I183" s="11">
        <v>0.94871377999999995</v>
      </c>
      <c r="J183" s="19">
        <v>332049823</v>
      </c>
      <c r="K183" s="19">
        <v>17950177</v>
      </c>
      <c r="L183" s="12">
        <v>0</v>
      </c>
      <c r="M183" s="19">
        <v>0</v>
      </c>
      <c r="N183" s="14" t="s">
        <v>416</v>
      </c>
      <c r="O183" s="21"/>
      <c r="P183" s="21"/>
      <c r="Q183" s="22"/>
      <c r="R183" s="23"/>
    </row>
    <row r="184" spans="1:18" ht="45" x14ac:dyDescent="0.25">
      <c r="A184" s="1">
        <v>205</v>
      </c>
      <c r="B184" s="2" t="s">
        <v>218</v>
      </c>
      <c r="C184" s="3" t="s">
        <v>203</v>
      </c>
      <c r="D184" s="3" t="s">
        <v>219</v>
      </c>
      <c r="E184" s="7">
        <v>45135</v>
      </c>
      <c r="F184" s="4">
        <v>45149</v>
      </c>
      <c r="G184" s="24">
        <v>45285</v>
      </c>
      <c r="H184" s="10">
        <v>354921560</v>
      </c>
      <c r="I184" s="11">
        <v>0.9</v>
      </c>
      <c r="J184" s="19">
        <v>319429404</v>
      </c>
      <c r="K184" s="19">
        <v>35492156</v>
      </c>
      <c r="L184" s="12">
        <v>0</v>
      </c>
      <c r="M184" s="19">
        <v>0</v>
      </c>
      <c r="N184" s="14" t="s">
        <v>408</v>
      </c>
      <c r="O184" s="21"/>
      <c r="P184" s="21"/>
      <c r="Q184" s="22"/>
      <c r="R184" s="23"/>
    </row>
    <row r="185" spans="1:18" ht="45" x14ac:dyDescent="0.25">
      <c r="A185" s="1">
        <v>206</v>
      </c>
      <c r="B185" s="2" t="s">
        <v>13</v>
      </c>
      <c r="C185" s="3" t="s">
        <v>203</v>
      </c>
      <c r="D185" s="3" t="s">
        <v>182</v>
      </c>
      <c r="E185" s="7">
        <v>45140</v>
      </c>
      <c r="F185" s="4">
        <v>45154</v>
      </c>
      <c r="G185" s="24">
        <v>45397</v>
      </c>
      <c r="H185" s="10">
        <v>233960000</v>
      </c>
      <c r="I185" s="11">
        <v>0.64834024192169604</v>
      </c>
      <c r="J185" s="19">
        <v>151685683</v>
      </c>
      <c r="K185" s="19">
        <v>82274317</v>
      </c>
      <c r="L185" s="12">
        <v>0</v>
      </c>
      <c r="M185" s="19">
        <v>0</v>
      </c>
      <c r="N185" s="14" t="s">
        <v>409</v>
      </c>
      <c r="O185" s="21"/>
      <c r="P185" s="21"/>
      <c r="Q185" s="22"/>
      <c r="R185" s="23"/>
    </row>
    <row r="186" spans="1:18" ht="45" x14ac:dyDescent="0.25">
      <c r="A186" s="1">
        <v>207</v>
      </c>
      <c r="B186" s="2" t="s">
        <v>220</v>
      </c>
      <c r="C186" s="3" t="s">
        <v>221</v>
      </c>
      <c r="D186" s="3" t="s">
        <v>183</v>
      </c>
      <c r="E186" s="7">
        <v>45156</v>
      </c>
      <c r="F186" s="4">
        <v>45170</v>
      </c>
      <c r="G186" s="24">
        <v>45260</v>
      </c>
      <c r="H186" s="10">
        <v>519853785</v>
      </c>
      <c r="I186" s="11">
        <v>1</v>
      </c>
      <c r="J186" s="19">
        <v>519853785</v>
      </c>
      <c r="K186" s="19">
        <v>0</v>
      </c>
      <c r="L186" s="12">
        <v>0</v>
      </c>
      <c r="M186" s="19">
        <v>0</v>
      </c>
      <c r="N186" s="14" t="s">
        <v>410</v>
      </c>
      <c r="O186" s="21"/>
      <c r="P186" s="21"/>
      <c r="Q186" s="22"/>
      <c r="R186" s="23"/>
    </row>
    <row r="187" spans="1:18" ht="22.5" x14ac:dyDescent="0.25">
      <c r="A187" s="1">
        <v>208</v>
      </c>
      <c r="B187" s="2"/>
      <c r="C187" s="3"/>
      <c r="D187" s="3" t="s">
        <v>436</v>
      </c>
      <c r="E187" s="4">
        <v>45223</v>
      </c>
      <c r="F187" s="4">
        <v>45223</v>
      </c>
      <c r="G187" s="24">
        <v>45329</v>
      </c>
      <c r="H187" s="10">
        <v>1973364606</v>
      </c>
      <c r="I187" s="11">
        <v>4.8869243274549744E-2</v>
      </c>
      <c r="J187" s="19">
        <v>96436835</v>
      </c>
      <c r="K187" s="19">
        <v>1876927771</v>
      </c>
      <c r="L187" s="12"/>
      <c r="M187" s="19"/>
      <c r="N187" s="14"/>
      <c r="O187" s="21"/>
      <c r="P187" s="21"/>
      <c r="Q187" s="22"/>
      <c r="R187" s="23"/>
    </row>
    <row r="188" spans="1:18" ht="56.25" x14ac:dyDescent="0.25">
      <c r="A188" s="1">
        <v>209</v>
      </c>
      <c r="B188" s="2" t="s">
        <v>220</v>
      </c>
      <c r="C188" s="3" t="s">
        <v>200</v>
      </c>
      <c r="D188" s="3" t="s">
        <v>184</v>
      </c>
      <c r="E188" s="7">
        <v>45168</v>
      </c>
      <c r="F188" s="4">
        <v>45177</v>
      </c>
      <c r="G188" s="24">
        <v>45641</v>
      </c>
      <c r="H188" s="10">
        <v>990890539</v>
      </c>
      <c r="I188" s="11">
        <v>0.96852978026062275</v>
      </c>
      <c r="J188" s="19">
        <v>959706996</v>
      </c>
      <c r="K188" s="19">
        <v>31183543</v>
      </c>
      <c r="L188" s="12">
        <v>0</v>
      </c>
      <c r="M188" s="19">
        <v>0</v>
      </c>
      <c r="N188" s="14" t="s">
        <v>411</v>
      </c>
      <c r="O188" s="21"/>
      <c r="P188" s="21"/>
      <c r="Q188" s="22"/>
      <c r="R188" s="23"/>
    </row>
    <row r="189" spans="1:18" ht="33.75" x14ac:dyDescent="0.25">
      <c r="A189" s="1">
        <v>210</v>
      </c>
      <c r="B189" s="2" t="s">
        <v>222</v>
      </c>
      <c r="C189" s="3" t="s">
        <v>195</v>
      </c>
      <c r="D189" s="3" t="s">
        <v>185</v>
      </c>
      <c r="E189" s="7">
        <v>45180</v>
      </c>
      <c r="F189" s="4">
        <v>45180</v>
      </c>
      <c r="G189" s="24">
        <v>45229</v>
      </c>
      <c r="H189" s="10">
        <v>30689448</v>
      </c>
      <c r="I189" s="11">
        <v>0.18999927923108947</v>
      </c>
      <c r="J189" s="19">
        <v>5830973</v>
      </c>
      <c r="K189" s="19">
        <v>24858475</v>
      </c>
      <c r="L189" s="12">
        <v>0</v>
      </c>
      <c r="M189" s="19">
        <v>0</v>
      </c>
      <c r="N189" s="14" t="s">
        <v>412</v>
      </c>
      <c r="O189" s="21"/>
      <c r="P189" s="21"/>
      <c r="Q189" s="22"/>
      <c r="R189" s="23"/>
    </row>
    <row r="190" spans="1:18" ht="33.75" x14ac:dyDescent="0.25">
      <c r="A190" s="1">
        <v>212</v>
      </c>
      <c r="B190" s="2" t="s">
        <v>223</v>
      </c>
      <c r="C190" s="3" t="s">
        <v>195</v>
      </c>
      <c r="D190" s="3" t="s">
        <v>187</v>
      </c>
      <c r="E190" s="7">
        <v>45187</v>
      </c>
      <c r="F190" s="4">
        <v>45187</v>
      </c>
      <c r="G190" s="24">
        <v>45186</v>
      </c>
      <c r="H190" s="10">
        <v>8000000</v>
      </c>
      <c r="I190" s="11">
        <v>0.99521187499999997</v>
      </c>
      <c r="J190" s="19">
        <v>7961695</v>
      </c>
      <c r="K190" s="19">
        <v>38305</v>
      </c>
      <c r="L190" s="12">
        <v>0</v>
      </c>
      <c r="M190" s="19">
        <v>0</v>
      </c>
      <c r="N190" s="14" t="s">
        <v>413</v>
      </c>
      <c r="O190" s="21"/>
      <c r="P190" s="21"/>
      <c r="Q190" s="22"/>
      <c r="R190" s="23"/>
    </row>
    <row r="191" spans="1:18" ht="33.75" x14ac:dyDescent="0.25">
      <c r="A191" s="1">
        <v>213</v>
      </c>
      <c r="B191" s="2" t="s">
        <v>224</v>
      </c>
      <c r="C191" s="3" t="s">
        <v>195</v>
      </c>
      <c r="D191" s="3" t="s">
        <v>186</v>
      </c>
      <c r="E191" s="7">
        <v>45191</v>
      </c>
      <c r="F191" s="4">
        <v>45191</v>
      </c>
      <c r="G191" s="24">
        <v>45229</v>
      </c>
      <c r="H191" s="10">
        <v>24031372</v>
      </c>
      <c r="I191" s="11">
        <v>1</v>
      </c>
      <c r="J191" s="19">
        <v>24031372</v>
      </c>
      <c r="K191" s="19">
        <v>0</v>
      </c>
      <c r="L191" s="12">
        <v>0</v>
      </c>
      <c r="M191" s="19">
        <v>0</v>
      </c>
      <c r="N191" s="14" t="s">
        <v>412</v>
      </c>
      <c r="O191" s="21"/>
      <c r="P191" s="21"/>
      <c r="Q191" s="22"/>
      <c r="R191" s="23"/>
    </row>
    <row r="192" spans="1:18" ht="33.75" x14ac:dyDescent="0.25">
      <c r="A192" s="1">
        <v>214</v>
      </c>
      <c r="B192" s="2" t="s">
        <v>225</v>
      </c>
      <c r="C192" s="3" t="s">
        <v>195</v>
      </c>
      <c r="D192" s="3" t="s">
        <v>187</v>
      </c>
      <c r="E192" s="7">
        <v>45195</v>
      </c>
      <c r="F192" s="4">
        <v>45195</v>
      </c>
      <c r="G192" s="24">
        <v>45209</v>
      </c>
      <c r="H192" s="10">
        <v>2482935</v>
      </c>
      <c r="I192" s="11">
        <v>1</v>
      </c>
      <c r="J192" s="19">
        <v>2482935</v>
      </c>
      <c r="K192" s="19">
        <v>0</v>
      </c>
      <c r="L192" s="12">
        <v>0</v>
      </c>
      <c r="M192" s="19">
        <v>0</v>
      </c>
      <c r="N192" s="14" t="s">
        <v>414</v>
      </c>
      <c r="O192" s="21"/>
      <c r="P192" s="21"/>
      <c r="Q192" s="22"/>
      <c r="R192" s="23"/>
    </row>
    <row r="193" spans="1:18" ht="33.75" x14ac:dyDescent="0.25">
      <c r="A193" s="1">
        <v>215</v>
      </c>
      <c r="B193" s="2" t="s">
        <v>426</v>
      </c>
      <c r="C193" s="3" t="s">
        <v>195</v>
      </c>
      <c r="D193" s="3" t="s">
        <v>420</v>
      </c>
      <c r="E193" s="7">
        <v>45238</v>
      </c>
      <c r="F193" s="4">
        <v>45238</v>
      </c>
      <c r="G193" s="24">
        <v>45389</v>
      </c>
      <c r="H193" s="10">
        <v>45460351.049999997</v>
      </c>
      <c r="I193" s="11">
        <v>0.14666666327909936</v>
      </c>
      <c r="J193" s="19">
        <v>6667518</v>
      </c>
      <c r="K193" s="19">
        <v>38792833.049999997</v>
      </c>
      <c r="L193" s="12">
        <v>0</v>
      </c>
      <c r="M193" s="19">
        <v>0</v>
      </c>
      <c r="N193" s="14" t="s">
        <v>430</v>
      </c>
      <c r="O193" s="21"/>
      <c r="P193" s="21"/>
      <c r="Q193" s="22"/>
      <c r="R193" s="23"/>
    </row>
    <row r="194" spans="1:18" ht="45" x14ac:dyDescent="0.25">
      <c r="A194" s="1">
        <v>216</v>
      </c>
      <c r="B194" s="2" t="s">
        <v>13</v>
      </c>
      <c r="C194" s="3" t="s">
        <v>188</v>
      </c>
      <c r="D194" s="3" t="s">
        <v>421</v>
      </c>
      <c r="E194" s="7">
        <v>45229</v>
      </c>
      <c r="F194" s="4">
        <v>45250</v>
      </c>
      <c r="G194" s="24">
        <v>45341</v>
      </c>
      <c r="H194" s="10">
        <v>1037500</v>
      </c>
      <c r="I194" s="11">
        <v>0</v>
      </c>
      <c r="J194" s="19">
        <v>0</v>
      </c>
      <c r="K194" s="19">
        <v>1037500</v>
      </c>
      <c r="L194" s="12">
        <v>0</v>
      </c>
      <c r="M194" s="19">
        <v>0</v>
      </c>
      <c r="N194" s="14" t="s">
        <v>431</v>
      </c>
      <c r="O194" s="21"/>
      <c r="P194" s="21"/>
      <c r="Q194" s="22"/>
      <c r="R194" s="23"/>
    </row>
    <row r="195" spans="1:18" ht="33.75" x14ac:dyDescent="0.25">
      <c r="A195" s="1">
        <v>217</v>
      </c>
      <c r="B195" s="2" t="s">
        <v>427</v>
      </c>
      <c r="C195" s="3" t="s">
        <v>195</v>
      </c>
      <c r="D195" s="3" t="s">
        <v>422</v>
      </c>
      <c r="E195" s="7">
        <v>45239</v>
      </c>
      <c r="F195" s="4">
        <v>45239</v>
      </c>
      <c r="G195" s="24">
        <v>45238</v>
      </c>
      <c r="H195" s="10">
        <v>155789237</v>
      </c>
      <c r="I195" s="11">
        <v>1</v>
      </c>
      <c r="J195" s="19">
        <v>155789237</v>
      </c>
      <c r="K195" s="19">
        <v>0</v>
      </c>
      <c r="L195" s="12">
        <v>0</v>
      </c>
      <c r="M195" s="19">
        <v>0</v>
      </c>
      <c r="N195" s="14"/>
      <c r="O195" s="21"/>
      <c r="P195" s="21"/>
      <c r="Q195" s="22"/>
      <c r="R195" s="23"/>
    </row>
    <row r="196" spans="1:18" ht="67.5" x14ac:dyDescent="0.25">
      <c r="A196" s="1">
        <v>218</v>
      </c>
      <c r="B196" s="2" t="s">
        <v>199</v>
      </c>
      <c r="C196" s="3" t="s">
        <v>203</v>
      </c>
      <c r="D196" s="3" t="s">
        <v>423</v>
      </c>
      <c r="E196" s="7">
        <v>45240</v>
      </c>
      <c r="F196" s="4">
        <v>45252</v>
      </c>
      <c r="G196" s="24">
        <v>45617</v>
      </c>
      <c r="H196" s="10">
        <v>1666299</v>
      </c>
      <c r="I196" s="11">
        <v>1</v>
      </c>
      <c r="J196" s="19">
        <v>1666299</v>
      </c>
      <c r="K196" s="19">
        <v>0</v>
      </c>
      <c r="L196" s="12">
        <v>0</v>
      </c>
      <c r="M196" s="19">
        <v>0</v>
      </c>
      <c r="N196" s="14" t="s">
        <v>432</v>
      </c>
      <c r="O196" s="21"/>
      <c r="P196" s="21"/>
      <c r="Q196" s="22"/>
      <c r="R196" s="23"/>
    </row>
    <row r="197" spans="1:18" ht="67.5" x14ac:dyDescent="0.25">
      <c r="A197" s="1">
        <v>219</v>
      </c>
      <c r="B197" s="2" t="s">
        <v>216</v>
      </c>
      <c r="C197" s="3" t="s">
        <v>428</v>
      </c>
      <c r="D197" s="3" t="s">
        <v>424</v>
      </c>
      <c r="E197" s="7">
        <v>45244</v>
      </c>
      <c r="F197" s="4">
        <v>45253</v>
      </c>
      <c r="G197" s="24">
        <v>45344</v>
      </c>
      <c r="H197" s="10">
        <v>80000000</v>
      </c>
      <c r="I197" s="11">
        <v>0.75697533750000001</v>
      </c>
      <c r="J197" s="19">
        <v>60558027</v>
      </c>
      <c r="K197" s="19">
        <v>19441973</v>
      </c>
      <c r="L197" s="12">
        <v>0</v>
      </c>
      <c r="M197" s="19">
        <v>0</v>
      </c>
      <c r="N197" s="14" t="s">
        <v>433</v>
      </c>
      <c r="O197" s="21"/>
      <c r="P197" s="21"/>
      <c r="Q197" s="22"/>
      <c r="R197" s="23"/>
    </row>
    <row r="198" spans="1:18" ht="33.75" x14ac:dyDescent="0.25">
      <c r="A198" s="1">
        <v>220</v>
      </c>
      <c r="B198" s="2" t="s">
        <v>220</v>
      </c>
      <c r="C198" s="3"/>
      <c r="D198" s="3" t="s">
        <v>435</v>
      </c>
      <c r="E198" s="7">
        <v>45239</v>
      </c>
      <c r="F198" s="4"/>
      <c r="G198" s="24"/>
      <c r="H198" s="10">
        <v>120000000</v>
      </c>
      <c r="I198" s="11">
        <v>0</v>
      </c>
      <c r="J198" s="19">
        <v>0</v>
      </c>
      <c r="K198" s="19">
        <v>120000000</v>
      </c>
      <c r="L198" s="12">
        <v>0</v>
      </c>
      <c r="M198" s="19">
        <v>0</v>
      </c>
      <c r="N198" s="14"/>
      <c r="O198" s="21"/>
      <c r="P198" s="21"/>
      <c r="Q198" s="22"/>
      <c r="R198" s="23"/>
    </row>
    <row r="199" spans="1:18" ht="56.25" x14ac:dyDescent="0.25">
      <c r="A199" s="1">
        <v>221</v>
      </c>
      <c r="B199" s="2" t="s">
        <v>220</v>
      </c>
      <c r="C199" s="3" t="s">
        <v>429</v>
      </c>
      <c r="D199" s="3" t="s">
        <v>425</v>
      </c>
      <c r="E199" s="7">
        <v>45251</v>
      </c>
      <c r="F199" s="4">
        <v>45257</v>
      </c>
      <c r="G199" s="24">
        <v>45622</v>
      </c>
      <c r="H199" s="10">
        <v>1160000</v>
      </c>
      <c r="I199" s="11">
        <v>1</v>
      </c>
      <c r="J199" s="19">
        <v>1160000</v>
      </c>
      <c r="K199" s="19">
        <v>0</v>
      </c>
      <c r="L199" s="12">
        <v>0</v>
      </c>
      <c r="M199" s="19">
        <v>0</v>
      </c>
      <c r="N199" s="14" t="s">
        <v>434</v>
      </c>
      <c r="O199" s="21"/>
      <c r="P199" s="21"/>
      <c r="Q199" s="22"/>
      <c r="R199" s="23"/>
    </row>
    <row r="200" spans="1:18" ht="85.5" customHeight="1" x14ac:dyDescent="0.25">
      <c r="A200" s="1">
        <v>223</v>
      </c>
      <c r="B200" s="2"/>
      <c r="C200" s="3"/>
      <c r="D200" s="3" t="s">
        <v>437</v>
      </c>
      <c r="E200" s="7">
        <v>45253</v>
      </c>
      <c r="F200" s="4">
        <v>45254</v>
      </c>
      <c r="G200" s="24">
        <v>45619</v>
      </c>
      <c r="H200" s="10">
        <v>103089700</v>
      </c>
      <c r="I200" s="11">
        <v>0.9</v>
      </c>
      <c r="J200" s="19">
        <v>92780730</v>
      </c>
      <c r="K200" s="19">
        <v>10308970</v>
      </c>
      <c r="L200" s="12">
        <v>0</v>
      </c>
      <c r="M200" s="19">
        <v>0</v>
      </c>
      <c r="N200" s="14" t="s">
        <v>455</v>
      </c>
      <c r="O200" s="21"/>
      <c r="P200" s="21"/>
      <c r="Q200" s="22"/>
      <c r="R200" s="23"/>
    </row>
    <row r="201" spans="1:18" ht="45" x14ac:dyDescent="0.25">
      <c r="A201" s="1">
        <v>224</v>
      </c>
      <c r="B201" s="2"/>
      <c r="C201" s="3"/>
      <c r="D201" s="3" t="s">
        <v>438</v>
      </c>
      <c r="E201" s="7">
        <v>45253</v>
      </c>
      <c r="F201" s="4">
        <v>45261</v>
      </c>
      <c r="G201" s="24">
        <v>45626</v>
      </c>
      <c r="H201" s="10">
        <v>1380400</v>
      </c>
      <c r="I201" s="11">
        <v>1</v>
      </c>
      <c r="J201" s="19">
        <v>1380400</v>
      </c>
      <c r="K201" s="19">
        <v>0</v>
      </c>
      <c r="L201" s="12">
        <v>0</v>
      </c>
      <c r="M201" s="19">
        <v>0</v>
      </c>
      <c r="N201" s="14" t="s">
        <v>456</v>
      </c>
      <c r="O201" s="21"/>
      <c r="P201" s="21"/>
      <c r="Q201" s="22"/>
      <c r="R201" s="23"/>
    </row>
    <row r="202" spans="1:18" ht="84.75" customHeight="1" x14ac:dyDescent="0.25">
      <c r="A202" s="1">
        <v>225</v>
      </c>
      <c r="B202" s="2"/>
      <c r="C202" s="3"/>
      <c r="D202" s="3" t="s">
        <v>439</v>
      </c>
      <c r="E202" s="7">
        <v>45257</v>
      </c>
      <c r="F202" s="7">
        <v>45259</v>
      </c>
      <c r="G202" s="24">
        <v>45350</v>
      </c>
      <c r="H202" s="10">
        <v>79333000</v>
      </c>
      <c r="I202" s="11">
        <v>1</v>
      </c>
      <c r="J202" s="19">
        <v>79333000</v>
      </c>
      <c r="K202" s="19">
        <v>0</v>
      </c>
      <c r="L202" s="12">
        <v>0</v>
      </c>
      <c r="M202" s="19">
        <v>0</v>
      </c>
      <c r="N202" s="14" t="s">
        <v>457</v>
      </c>
      <c r="O202" s="21"/>
      <c r="P202" s="21"/>
      <c r="Q202" s="22"/>
      <c r="R202" s="23"/>
    </row>
    <row r="203" spans="1:18" ht="45" x14ac:dyDescent="0.25">
      <c r="A203" s="1">
        <v>226</v>
      </c>
      <c r="B203" s="2"/>
      <c r="C203" s="3"/>
      <c r="D203" s="3" t="s">
        <v>440</v>
      </c>
      <c r="E203" s="7">
        <v>45267</v>
      </c>
      <c r="F203" s="4">
        <v>45271</v>
      </c>
      <c r="G203" s="24">
        <v>45332</v>
      </c>
      <c r="H203" s="10">
        <v>11490000</v>
      </c>
      <c r="I203" s="11">
        <v>0.33333333333333331</v>
      </c>
      <c r="J203" s="19">
        <v>3830000</v>
      </c>
      <c r="K203" s="19">
        <v>7660000</v>
      </c>
      <c r="L203" s="12">
        <v>0</v>
      </c>
      <c r="M203" s="19">
        <v>0</v>
      </c>
      <c r="N203" s="14" t="s">
        <v>447</v>
      </c>
      <c r="O203" s="21"/>
      <c r="P203" s="21"/>
      <c r="Q203" s="22"/>
      <c r="R203" s="23"/>
    </row>
    <row r="204" spans="1:18" ht="56.25" x14ac:dyDescent="0.25">
      <c r="A204" s="1">
        <v>227</v>
      </c>
      <c r="B204" s="2"/>
      <c r="C204" s="3"/>
      <c r="D204" s="3" t="s">
        <v>441</v>
      </c>
      <c r="E204" s="7">
        <v>45272</v>
      </c>
      <c r="F204" s="4">
        <v>45273</v>
      </c>
      <c r="G204" s="24">
        <v>45303</v>
      </c>
      <c r="H204" s="10">
        <v>6996000</v>
      </c>
      <c r="I204" s="11">
        <v>0.6</v>
      </c>
      <c r="J204" s="19">
        <v>4197600</v>
      </c>
      <c r="K204" s="19">
        <v>2798400</v>
      </c>
      <c r="L204" s="12">
        <v>0</v>
      </c>
      <c r="M204" s="19">
        <v>0</v>
      </c>
      <c r="N204" s="14" t="s">
        <v>448</v>
      </c>
      <c r="O204" s="21"/>
      <c r="P204" s="21"/>
      <c r="Q204" s="22"/>
      <c r="R204" s="23"/>
    </row>
    <row r="205" spans="1:18" ht="33.75" x14ac:dyDescent="0.25">
      <c r="A205" s="1">
        <v>228</v>
      </c>
      <c r="B205" s="2"/>
      <c r="C205" s="3"/>
      <c r="D205" s="3" t="s">
        <v>442</v>
      </c>
      <c r="E205" s="7">
        <v>45274</v>
      </c>
      <c r="F205" s="4">
        <v>45274</v>
      </c>
      <c r="G205" s="24">
        <v>45304</v>
      </c>
      <c r="H205" s="10">
        <v>2063460</v>
      </c>
      <c r="I205" s="11">
        <v>0</v>
      </c>
      <c r="J205" s="19">
        <v>0</v>
      </c>
      <c r="K205" s="19">
        <f>H205</f>
        <v>2063460</v>
      </c>
      <c r="L205" s="12">
        <v>0</v>
      </c>
      <c r="M205" s="19">
        <v>0</v>
      </c>
      <c r="N205" s="14" t="s">
        <v>449</v>
      </c>
      <c r="O205" s="21"/>
      <c r="P205" s="21"/>
      <c r="Q205" s="22"/>
      <c r="R205" s="23"/>
    </row>
    <row r="206" spans="1:18" ht="33.75" x14ac:dyDescent="0.25">
      <c r="A206" s="1">
        <v>229</v>
      </c>
      <c r="B206" s="2"/>
      <c r="C206" s="3"/>
      <c r="D206" s="3" t="s">
        <v>443</v>
      </c>
      <c r="E206" s="7">
        <v>45274</v>
      </c>
      <c r="F206" s="4">
        <v>45274</v>
      </c>
      <c r="G206" s="24">
        <v>45286</v>
      </c>
      <c r="H206" s="10">
        <v>19294531</v>
      </c>
      <c r="I206" s="11">
        <v>0</v>
      </c>
      <c r="J206" s="19">
        <v>0</v>
      </c>
      <c r="K206" s="19">
        <f t="shared" ref="K206:K210" si="0">H206</f>
        <v>19294531</v>
      </c>
      <c r="L206" s="12">
        <v>0</v>
      </c>
      <c r="M206" s="19">
        <v>0</v>
      </c>
      <c r="N206" s="14" t="s">
        <v>450</v>
      </c>
      <c r="O206" s="21"/>
      <c r="P206" s="21"/>
      <c r="Q206" s="22"/>
      <c r="R206" s="23"/>
    </row>
    <row r="207" spans="1:18" ht="33.75" x14ac:dyDescent="0.25">
      <c r="A207" s="1">
        <v>230</v>
      </c>
      <c r="B207" s="2"/>
      <c r="C207" s="3"/>
      <c r="D207" s="3" t="s">
        <v>442</v>
      </c>
      <c r="E207" s="7">
        <v>45274</v>
      </c>
      <c r="F207" s="4">
        <v>45279</v>
      </c>
      <c r="G207" s="24">
        <v>45283</v>
      </c>
      <c r="H207" s="10">
        <v>607704</v>
      </c>
      <c r="I207" s="11">
        <v>0</v>
      </c>
      <c r="J207" s="19">
        <v>0</v>
      </c>
      <c r="K207" s="19">
        <f t="shared" si="0"/>
        <v>607704</v>
      </c>
      <c r="L207" s="12">
        <v>0</v>
      </c>
      <c r="M207" s="19">
        <v>0</v>
      </c>
      <c r="N207" s="14" t="s">
        <v>451</v>
      </c>
      <c r="O207" s="21"/>
      <c r="P207" s="21"/>
      <c r="Q207" s="22"/>
      <c r="R207" s="23"/>
    </row>
    <row r="208" spans="1:18" ht="33.75" x14ac:dyDescent="0.25">
      <c r="A208" s="1">
        <v>231</v>
      </c>
      <c r="B208" s="2"/>
      <c r="C208" s="3"/>
      <c r="D208" s="3" t="s">
        <v>444</v>
      </c>
      <c r="E208" s="7">
        <v>45275</v>
      </c>
      <c r="F208" s="4">
        <v>45275</v>
      </c>
      <c r="G208" s="24">
        <v>45336</v>
      </c>
      <c r="H208" s="10">
        <v>35161063</v>
      </c>
      <c r="I208" s="11">
        <v>0</v>
      </c>
      <c r="J208" s="19">
        <v>0</v>
      </c>
      <c r="K208" s="19">
        <f t="shared" si="0"/>
        <v>35161063</v>
      </c>
      <c r="L208" s="12">
        <v>0</v>
      </c>
      <c r="M208" s="19">
        <v>0</v>
      </c>
      <c r="N208" s="14" t="s">
        <v>452</v>
      </c>
      <c r="O208" s="21"/>
      <c r="P208" s="21"/>
      <c r="Q208" s="22"/>
      <c r="R208" s="23"/>
    </row>
    <row r="209" spans="1:18" ht="45" x14ac:dyDescent="0.25">
      <c r="A209" s="1">
        <v>232</v>
      </c>
      <c r="B209" s="2"/>
      <c r="C209" s="3"/>
      <c r="D209" s="3" t="s">
        <v>445</v>
      </c>
      <c r="E209" s="7">
        <v>45261</v>
      </c>
      <c r="F209" s="4">
        <v>45281</v>
      </c>
      <c r="G209" s="24">
        <v>45646</v>
      </c>
      <c r="H209" s="10">
        <v>1160000</v>
      </c>
      <c r="I209" s="11">
        <v>0</v>
      </c>
      <c r="J209" s="19">
        <v>0</v>
      </c>
      <c r="K209" s="19">
        <f t="shared" si="0"/>
        <v>1160000</v>
      </c>
      <c r="L209" s="12">
        <v>0</v>
      </c>
      <c r="M209" s="19">
        <v>0</v>
      </c>
      <c r="N209" s="14" t="s">
        <v>453</v>
      </c>
      <c r="O209" s="21"/>
      <c r="P209" s="21"/>
      <c r="Q209" s="22"/>
      <c r="R209" s="23"/>
    </row>
    <row r="210" spans="1:18" ht="45" x14ac:dyDescent="0.25">
      <c r="A210" s="1">
        <v>233</v>
      </c>
      <c r="B210" s="2"/>
      <c r="C210" s="3"/>
      <c r="D210" s="3" t="s">
        <v>446</v>
      </c>
      <c r="E210" s="7">
        <v>45279</v>
      </c>
      <c r="F210" s="4">
        <v>45287</v>
      </c>
      <c r="G210" s="24">
        <v>45652</v>
      </c>
      <c r="H210" s="10">
        <v>114440000</v>
      </c>
      <c r="I210" s="11">
        <v>0</v>
      </c>
      <c r="J210" s="19">
        <v>0</v>
      </c>
      <c r="K210" s="19">
        <f t="shared" si="0"/>
        <v>114440000</v>
      </c>
      <c r="L210" s="12">
        <v>0</v>
      </c>
      <c r="M210" s="19">
        <v>0</v>
      </c>
      <c r="N210" s="14" t="s">
        <v>454</v>
      </c>
      <c r="O210" s="21"/>
      <c r="P210" s="21"/>
      <c r="Q210" s="22"/>
      <c r="R210" s="23"/>
    </row>
  </sheetData>
  <dataValidations count="7">
    <dataValidation type="list" allowBlank="1" showInputMessage="1" showErrorMessage="1" sqref="B91 B89 B76 B72" xr:uid="{00000000-0002-0000-0000-000002000000}">
      <formula1>$M$63675:$M$63692</formula1>
    </dataValidation>
    <dataValidation type="list" allowBlank="1" showInputMessage="1" showErrorMessage="1" sqref="B161:B162 B3:B4" xr:uid="{00000000-0002-0000-0000-000004000000}">
      <formula1>$M$63671:$M$63688</formula1>
    </dataValidation>
    <dataValidation type="list" allowBlank="1" showInputMessage="1" showErrorMessage="1" sqref="B113:B115 B160" xr:uid="{00000000-0002-0000-0000-000007000000}">
      <formula1>$M$63679:$M$63696</formula1>
    </dataValidation>
    <dataValidation type="list" allowBlank="1" showInputMessage="1" showErrorMessage="1" sqref="B42" xr:uid="{00000000-0002-0000-0000-00000A000000}">
      <formula1>$M$63674:$M$63691</formula1>
    </dataValidation>
    <dataValidation type="list" allowBlank="1" showInputMessage="1" showErrorMessage="1" sqref="B99:B100 B2 B13 B96 B90 B86 B80:B82 B74 B69:B70 B62 B66:B67 B64 B60 B45 B54 B52 B49 B41 B38 B35 B29:B30 B25 B23 B107 B104:B105 B111:B112" xr:uid="{00000000-0002-0000-0000-00000B000000}">
      <formula1>$M$63677:$M$63694</formula1>
    </dataValidation>
    <dataValidation type="list" allowBlank="1" showInputMessage="1" showErrorMessage="1" sqref="B6" xr:uid="{00000000-0002-0000-0000-00000F000000}">
      <formula1>$M$63680:$M$63697</formula1>
    </dataValidation>
    <dataValidation type="list" allowBlank="1" showInputMessage="1" showErrorMessage="1" sqref="B63 B53 B75 B5 B7:B12 B44 B92:B95 B116:B121 B136:B147 B55:B58 B150:B151 B154:B155 B123:B133 B106 B61 B101:B103 B97:B98 B88 B83:B85 B77:B79 B73 B71 B68 B65 B50:B51 B46:B48 B39:B40 B36:B37 B26:B28 B31:B34 B24 B14:B20 B108:B110" xr:uid="{00000000-0002-0000-0000-000010000000}">
      <formula1>#REF!</formula1>
    </dataValidation>
  </dataValidations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IDIGER_ Ctratos y Ejec Pptal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Diana Barrios Garcia</dc:creator>
  <cp:lastModifiedBy>idiger35</cp:lastModifiedBy>
  <dcterms:created xsi:type="dcterms:W3CDTF">2022-02-25T19:09:01Z</dcterms:created>
  <dcterms:modified xsi:type="dcterms:W3CDTF">2024-01-31T00:22:18Z</dcterms:modified>
</cp:coreProperties>
</file>