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IDIGER\OAP\2023\PLANES\Plan_Estrategico_Institucional-PEI\"/>
    </mc:Choice>
  </mc:AlternateContent>
  <xr:revisionPtr revIDLastSave="0" documentId="13_ncr:1_{64824B8A-14C4-47C8-A489-085A9EA869A1}" xr6:coauthVersionLast="47" xr6:coauthVersionMax="47" xr10:uidLastSave="{00000000-0000-0000-0000-000000000000}"/>
  <bookViews>
    <workbookView xWindow="-96" yWindow="-96" windowWidth="19392" windowHeight="10392" xr2:uid="{00000000-000D-0000-FFFF-FFFF00000000}"/>
  </bookViews>
  <sheets>
    <sheet name="Plan Estratégico 2023" sheetId="22" r:id="rId1"/>
    <sheet name="Cumplimiento Metas Estrategicas" sheetId="20" state="hidden" r:id="rId2"/>
    <sheet name="Resumen de  informe" sheetId="24" state="hidden" r:id="rId3"/>
    <sheet name="Grado Cumplimiento Metas Estrat" sheetId="10" state="hidden" r:id="rId4"/>
  </sheets>
  <definedNames>
    <definedName name="_xlnm._FilterDatabase" localSheetId="1" hidden="1">'Cumplimiento Metas Estrategicas'!$A$7:$AG$24</definedName>
    <definedName name="_xlnm._FilterDatabase" localSheetId="0" hidden="1">'Plan Estratégico 2023'!$B$9:$BJ$25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25" i="22" l="1"/>
  <c r="BJ16" i="22" l="1"/>
  <c r="BJ10" i="22"/>
  <c r="K17" i="10" l="1"/>
  <c r="K19" i="10" l="1"/>
  <c r="L19" i="10" s="1"/>
  <c r="K7" i="10"/>
  <c r="M4" i="10"/>
  <c r="U24" i="20"/>
  <c r="T24" i="20"/>
  <c r="S24" i="20"/>
  <c r="R24" i="20"/>
  <c r="U23" i="20"/>
  <c r="T23" i="20"/>
  <c r="S23" i="20"/>
  <c r="R23" i="20"/>
  <c r="Q23" i="20"/>
  <c r="X23" i="20" s="1"/>
  <c r="U22" i="20"/>
  <c r="T22" i="20"/>
  <c r="S22" i="20"/>
  <c r="R22" i="20"/>
  <c r="X19" i="20"/>
  <c r="U19" i="20"/>
  <c r="T19" i="20"/>
  <c r="S19" i="20"/>
  <c r="R19" i="20"/>
  <c r="M18" i="20"/>
  <c r="X17" i="20"/>
  <c r="U17" i="20"/>
  <c r="T17" i="20"/>
  <c r="S17" i="20"/>
  <c r="R17" i="20"/>
  <c r="M17" i="20"/>
  <c r="M15" i="20"/>
  <c r="B12" i="20"/>
  <c r="U9" i="20"/>
  <c r="T9" i="20"/>
  <c r="S9" i="20"/>
  <c r="R9" i="20"/>
  <c r="U8" i="20"/>
  <c r="T8" i="20"/>
  <c r="S8" i="20"/>
  <c r="R8" i="20"/>
  <c r="BC25" i="22"/>
  <c r="BB25" i="22"/>
  <c r="BI25" i="22" s="1"/>
  <c r="AU25" i="22"/>
  <c r="BH25" i="22" s="1"/>
  <c r="AT25" i="22"/>
  <c r="AM25" i="22"/>
  <c r="AL25" i="22"/>
  <c r="BG25" i="22" s="1"/>
  <c r="AE25" i="22"/>
  <c r="BF25" i="22" s="1"/>
  <c r="AD25" i="22"/>
  <c r="BC23" i="22"/>
  <c r="BB23" i="22"/>
  <c r="BI23" i="22" s="1"/>
  <c r="AU23" i="22"/>
  <c r="BH23" i="22" s="1"/>
  <c r="AT23" i="22"/>
  <c r="AM23" i="22"/>
  <c r="AL23" i="22"/>
  <c r="BG23" i="22" s="1"/>
  <c r="AE23" i="22"/>
  <c r="BF23" i="22" s="1"/>
  <c r="AD23" i="22"/>
  <c r="BC22" i="22"/>
  <c r="BI22" i="22" s="1"/>
  <c r="BB22" i="22"/>
  <c r="AU22" i="22"/>
  <c r="BH22" i="22" s="1"/>
  <c r="AT22" i="22"/>
  <c r="AM22" i="22"/>
  <c r="BG22" i="22" s="1"/>
  <c r="AL22" i="22"/>
  <c r="AE22" i="22"/>
  <c r="BF22" i="22" s="1"/>
  <c r="AD22" i="22"/>
  <c r="BD22" i="22" s="1"/>
  <c r="BD21" i="22"/>
  <c r="BC21" i="22"/>
  <c r="AU21" i="22"/>
  <c r="BH21" i="22" s="1"/>
  <c r="AT21" i="22"/>
  <c r="AM21" i="22"/>
  <c r="BG21" i="22" s="1"/>
  <c r="AL21" i="22"/>
  <c r="AE21" i="22"/>
  <c r="BF21" i="22" s="1"/>
  <c r="AD21" i="22"/>
  <c r="BC19" i="22"/>
  <c r="BI19" i="22" s="1"/>
  <c r="BB19" i="22"/>
  <c r="AU19" i="22"/>
  <c r="BH19" i="22" s="1"/>
  <c r="AT19" i="22"/>
  <c r="AM19" i="22"/>
  <c r="BG19" i="22" s="1"/>
  <c r="AL19" i="22"/>
  <c r="AE19" i="22"/>
  <c r="BF19" i="22" s="1"/>
  <c r="AD19" i="22"/>
  <c r="BC18" i="22"/>
  <c r="BI18" i="22" s="1"/>
  <c r="BB18" i="22"/>
  <c r="AU18" i="22"/>
  <c r="BH18" i="22" s="1"/>
  <c r="AT18" i="22"/>
  <c r="AM18" i="22"/>
  <c r="BG18" i="22" s="1"/>
  <c r="AL18" i="22"/>
  <c r="AE18" i="22"/>
  <c r="BF18" i="22" s="1"/>
  <c r="AD18" i="22"/>
  <c r="BC17" i="22"/>
  <c r="BI17" i="22" s="1"/>
  <c r="BB17" i="22"/>
  <c r="AU17" i="22"/>
  <c r="BH17" i="22" s="1"/>
  <c r="AT17" i="22"/>
  <c r="AM17" i="22"/>
  <c r="BG17" i="22" s="1"/>
  <c r="AL17" i="22"/>
  <c r="AE17" i="22"/>
  <c r="AD17" i="22"/>
  <c r="BF17" i="22" s="1"/>
  <c r="BC16" i="22"/>
  <c r="BI16" i="22" s="1"/>
  <c r="BB16" i="22"/>
  <c r="AU16" i="22"/>
  <c r="BH16" i="22" s="1"/>
  <c r="AT16" i="22"/>
  <c r="AM16" i="22"/>
  <c r="BG16" i="22" s="1"/>
  <c r="AL16" i="22"/>
  <c r="AE16" i="22"/>
  <c r="AD16" i="22"/>
  <c r="BF16" i="22" s="1"/>
  <c r="BI12" i="22"/>
  <c r="BH12" i="22"/>
  <c r="BG12" i="22"/>
  <c r="BF12" i="22"/>
  <c r="BC11" i="22"/>
  <c r="BI11" i="22" s="1"/>
  <c r="BB11" i="22"/>
  <c r="AU11" i="22"/>
  <c r="BH11" i="22" s="1"/>
  <c r="AT11" i="22"/>
  <c r="AM11" i="22"/>
  <c r="BG11" i="22" s="1"/>
  <c r="AL11" i="22"/>
  <c r="AE11" i="22"/>
  <c r="BF11" i="22" s="1"/>
  <c r="AD11" i="22"/>
  <c r="BC10" i="22"/>
  <c r="BI10" i="22" s="1"/>
  <c r="BB10" i="22"/>
  <c r="AU10" i="22"/>
  <c r="BH10" i="22" s="1"/>
  <c r="AT10" i="22"/>
  <c r="AM10" i="22"/>
  <c r="BG10" i="22" s="1"/>
  <c r="AL10" i="22"/>
  <c r="AE10" i="22"/>
  <c r="BF10" i="22" s="1"/>
  <c r="AD10" i="22"/>
  <c r="BC9" i="22"/>
  <c r="BI9" i="22" s="1"/>
  <c r="BB9" i="22"/>
  <c r="AU9" i="22"/>
  <c r="BH9" i="22" s="1"/>
  <c r="AT9" i="22"/>
  <c r="AM9" i="22"/>
  <c r="BG9" i="22" s="1"/>
  <c r="AL9" i="22"/>
  <c r="AE9" i="22"/>
  <c r="BF9" i="22" s="1"/>
  <c r="AD9" i="22"/>
  <c r="J11" i="10" l="1"/>
  <c r="K11" i="10" s="1"/>
  <c r="BJ9" i="22"/>
  <c r="J4" i="10" s="1"/>
  <c r="K4" i="10" s="1"/>
  <c r="L4" i="10" s="1"/>
  <c r="J5" i="10"/>
  <c r="K5" i="10" s="1"/>
  <c r="J20" i="10"/>
  <c r="K20" i="10" s="1"/>
  <c r="L20" i="10" s="1"/>
  <c r="BD17" i="22"/>
  <c r="BD16" i="22"/>
  <c r="Y23" i="20"/>
  <c r="V23" i="20"/>
  <c r="W23" i="20"/>
  <c r="BE9" i="22"/>
  <c r="BD9" i="22"/>
  <c r="BE25" i="22"/>
  <c r="BD25" i="22"/>
  <c r="BD19" i="22"/>
  <c r="BE18" i="22"/>
  <c r="BJ18" i="22" s="1"/>
  <c r="J13" i="10" s="1"/>
  <c r="K13" i="10" s="1"/>
  <c r="BE19" i="22"/>
  <c r="BD18" i="22"/>
  <c r="BE22" i="22"/>
  <c r="BE21" i="22"/>
  <c r="BE11" i="22"/>
  <c r="BJ11" i="22" s="1"/>
  <c r="J6" i="10" s="1"/>
  <c r="K6" i="10" s="1"/>
  <c r="BD11" i="22"/>
  <c r="BE10" i="22"/>
  <c r="BD10" i="22"/>
  <c r="Q9" i="20" s="1"/>
  <c r="BD23" i="22"/>
  <c r="BE23" i="22"/>
  <c r="BE17" i="22"/>
  <c r="BE16" i="22"/>
  <c r="BJ17" i="22" l="1"/>
  <c r="J12" i="10" s="1"/>
  <c r="K12" i="10" s="1"/>
  <c r="L5" i="10" s="1"/>
  <c r="BJ23" i="22"/>
  <c r="J18" i="10" s="1"/>
  <c r="K18" i="10" s="1"/>
  <c r="L18" i="10" s="1"/>
  <c r="BJ22" i="22"/>
  <c r="J17" i="10" s="1"/>
  <c r="BJ19" i="22"/>
  <c r="J14" i="10" s="1"/>
  <c r="K14" i="10" s="1"/>
  <c r="L13" i="10" s="1"/>
  <c r="BJ21" i="22"/>
  <c r="J16" i="10" s="1"/>
  <c r="K16" i="10" s="1"/>
  <c r="L15" i="10" s="1"/>
  <c r="Q8" i="20"/>
  <c r="W8" i="20" s="1"/>
  <c r="Q24" i="20"/>
  <c r="X24" i="20" s="1"/>
  <c r="Q17" i="20"/>
  <c r="BF26" i="22"/>
  <c r="BG26" i="22"/>
  <c r="Q10" i="20"/>
  <c r="BH26" i="22"/>
  <c r="BI26" i="22"/>
  <c r="Q15" i="20"/>
  <c r="Q22" i="20" l="1"/>
  <c r="V22" i="20" s="1"/>
  <c r="Q18" i="20"/>
  <c r="W17" i="20" s="1"/>
  <c r="BJ26" i="22"/>
  <c r="Q16" i="20"/>
  <c r="V8" i="20"/>
  <c r="Q20" i="20"/>
  <c r="Q21" i="20"/>
  <c r="W9" i="20"/>
  <c r="X8" i="20"/>
  <c r="Y8" i="20"/>
  <c r="Y24" i="20"/>
  <c r="V24" i="20"/>
  <c r="W24" i="20"/>
  <c r="W22" i="20"/>
  <c r="X22" i="20"/>
  <c r="Y22" i="20"/>
  <c r="W19" i="20" l="1"/>
</calcChain>
</file>

<file path=xl/sharedStrings.xml><?xml version="1.0" encoding="utf-8"?>
<sst xmlns="http://schemas.openxmlformats.org/spreadsheetml/2006/main" count="538" uniqueCount="295">
  <si>
    <t>4. Fortalecer la identificación y ejecución de acciones de reducción del riesgo al igual que las medidas de adaptación al cambio climático en Bogotá D.C.</t>
  </si>
  <si>
    <t>7. Fortalecer los procesos estratégicos, de apoyo y evaluación mediante la implementación de lineamientos que soporten la gestión misional en cumplimiento de los objetivos institucionales en el marco de la mejora continua.</t>
  </si>
  <si>
    <t>Ejecución Anual</t>
  </si>
  <si>
    <t>Ejecución Acumulada</t>
  </si>
  <si>
    <t>Producto</t>
  </si>
  <si>
    <t>Actividades</t>
  </si>
  <si>
    <t>Indicador</t>
  </si>
  <si>
    <t>Objetivo Estratégico</t>
  </si>
  <si>
    <t>1.Coordinar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</si>
  <si>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 xml:space="preserve">1.1. Desarrollar el 100% de las acciones necesarias para la articulación y dinamización del Sistema Distrital de Gestión de Riesgos y Cambio Climático </t>
  </si>
  <si>
    <t>2. Fortalecer y promover el conocimiento del riesgo de desastres y efectos del cambio climático para la toma de decisiones frente a las medidas de reducción, manejo y adaptación en el Distrito de Capital.</t>
  </si>
  <si>
    <t>2.1 Generar el 100% de los productos asociados al estado del tiempo y actualización de bases de datos para analisis de variabilidad climática y cambio climático</t>
  </si>
  <si>
    <t>3. Modernizar el sistema de Información de Gestión de Riesgos y Cambio Climático con enfoque de escenarios</t>
  </si>
  <si>
    <t>3.2 Fortalecer el 100 % de los componentes de conocimiento del sistema de información de gestión de riesgos y de cambio climático SIRE con enfoque de escenarios. TIC</t>
  </si>
  <si>
    <t xml:space="preserve">5. Fortalecer el manejo de emergencias, calamidades y/o desastres en el marco del SDGR – CC en Bogotá D.C.
</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</si>
  <si>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</si>
  <si>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7.1 Fortalecer los procesos estratégicos, de apoyo y evaluación del IDIGER que soporten la misión institucional en el marco del Modelo Integrado de Planeación y Gestión MIPG y los Sistemas de Gestión. </t>
  </si>
  <si>
    <t>Jefe Oficina Asesora de Planeación</t>
  </si>
  <si>
    <t>Subdirectora de Análisis y Efectos del Cambio Climático</t>
  </si>
  <si>
    <t>Asesor de Comunicaciones</t>
  </si>
  <si>
    <t>1. Reuniones Interinstitucionales
2. Definición de Lineamientos
3. Socialización Interinstitucional
4. Construcción del DTS</t>
  </si>
  <si>
    <t xml:space="preserve">Documento con los  lineamientos  para la realizacion de los estudios detallados de amenaza y riesgo por fenomenos de inundacion </t>
  </si>
  <si>
    <t>1. Socialización a entidades de la propuesta de ajuste de la Resolución 227 de 2006 a las entidades por parte del Director IDIGER.
2. Respuesta a las observaciones planteadas.
3, Publicación en la página web para consulta de usuarios y recepción de observaciones.
4. Revisión de observaciones
5. Publicación de la Resolución. 
6. Implementación de la propuesta de modificación.</t>
  </si>
  <si>
    <t>1. Reuniones Interinstitucionales
2. Definición de Articulado de Gestión del Riesgo
3. Definición del Articulado de Gestión del Cambio Climático. 
4. Priorización de Estudios de Detallle para áreas con Condición de Amenaza
Priorización de Estudios de Detallle para  reas con Condición de Riesgo
Programas y Proyectos
Construcción del DTS</t>
  </si>
  <si>
    <t>Documento de Articulado, Priorización de Estudios, Programas y Proyectos con Soporte Técnico</t>
  </si>
  <si>
    <t xml:space="preserve">1. Analisis del nuevo POT e identificación del instrumento que requiere el desarrollo de analisis de riesgo y estudio detallado . 
2.  Propuesta de lineamiento por instrumento identiificado.
3. Socialización de la propuesta de lineamiento con los usuarios del instrumento de planificación identificado. 
4. Ajustes al lineamiento.
5. Emisión y publicación del lineamiento por instrumento identiificado. </t>
  </si>
  <si>
    <t xml:space="preserve">Documento con los  lineamientos  para la realizacion de los analisis de riesgo y estudios detallados por instrumento de planificación analisado. </t>
  </si>
  <si>
    <t>1. Planteamiento de estrategías de comunicación para la divulgación de las actividades y talleres que las diferentes áreas realicen a la comunidad. 
2. Diseño y ejecución de la estrategia de comunicacion para las doce (12) campañas que se realizarán.</t>
  </si>
  <si>
    <t>Fortalecer el conocimiento en gestión de riesgos y cambio climático</t>
  </si>
  <si>
    <t>Capacitación a peridistasen el tema de gestión de riesgos y cambio climático</t>
  </si>
  <si>
    <t xml:space="preserve">2.3 Generar documentos técnicos con lineamientos para la elaboración de estudios e  instrumentos para POT y riesgos por movimientos en masa </t>
  </si>
  <si>
    <t>2.5 Realizar una capacitación anual para comunicadores sociales y periodistas en Gestión de Riesgos y Cambio Climático</t>
  </si>
  <si>
    <t>Metas</t>
  </si>
  <si>
    <t>Acciones MIPG ejecutadas</t>
  </si>
  <si>
    <t>Estrategia de sensibilización elaborada y aprobada</t>
  </si>
  <si>
    <t>4.2 Construir nueve (9) obras de mitigación para la reducción del riesgo de desastres.</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</si>
  <si>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</si>
  <si>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6.1.Desarrollar e implementar 1 estrategia de sensibilización y fortalecimiento de las capacidades de funcionarios(as) y contratistas de la Entidad bajo los conceptos de calidad, calidez, coherencia y oportunidad en el servicio a la ciudadanía. </t>
  </si>
  <si>
    <t>1. Consolidar los requerimienros de soluciones informáticas.
2. Verificar los requerimientos y establecer si o no se pueden realizar
3. De los requerimientos consolidados y viables priorizar la realización de los mismos</t>
  </si>
  <si>
    <t>Realizar el desarrollo con estándares de calidad de los aplicativos informáticos que soportan las actividades en cumplimiento de los requerimientos priorizados.</t>
  </si>
  <si>
    <t>Subdirector de Reducción y Adpatación al Cambio Climático</t>
  </si>
  <si>
    <t>Reducción de riesgos asociados a inundación por obstrucción al flujo del agua debido a la acumulación de residuos solidos.</t>
  </si>
  <si>
    <t xml:space="preserve">1. Gestion administrativa de recursos 
2. Cronograma de los convenios para la liempiza de cuerpos de agua 
3. Visitas de seguimiento a la intervencion del cuerpo de agua </t>
  </si>
  <si>
    <t>1. Estructuración del proceso precontractual y contractual para la ejecución de obras.
2. Ejecución de obra.</t>
  </si>
  <si>
    <t>Obras ejecutadas</t>
  </si>
  <si>
    <t>4.3 Adecuar (600) predios resultado del proceso de reasentamiento de familias en alto riesgo no mitigable.</t>
  </si>
  <si>
    <t>1. Demolición de viviendas, recolección y disposición de RCD, cerramiento y señalización, mediante contratos de obra.</t>
  </si>
  <si>
    <t>Predios adecuados</t>
  </si>
  <si>
    <t>1. Planteamiento de temas para la capacitación, estrategia de divulgación, medio de realización.
2. Diseño de piezas comunicativas para la invitación
3. Divulgación de la invitación a los periodistas
4. Realización de la capacitación</t>
  </si>
  <si>
    <t>Programación 2021</t>
  </si>
  <si>
    <t>5.Fortalecer el manejo de emergencias, calamidades y/o desastres en el marco del SDGR – CC en Bogotá D.C</t>
  </si>
  <si>
    <t>Subdirector de Manejo de Emergencias y desastres</t>
  </si>
  <si>
    <t>Grado Cumplimiento Metas Estratégicas</t>
  </si>
  <si>
    <t xml:space="preserve"> Meta Estrategica 2.5</t>
  </si>
  <si>
    <t xml:space="preserve"> Meta Estrategica 3.2</t>
  </si>
  <si>
    <t>Meta Estrategica4.2</t>
  </si>
  <si>
    <t>Meta Estratégica 1.1</t>
  </si>
  <si>
    <t>Meta Estratégica 2.1</t>
  </si>
  <si>
    <t>Meta Estratégica 2.2</t>
  </si>
  <si>
    <t xml:space="preserve"> Meta Estratégica 2.3</t>
  </si>
  <si>
    <t>Meta Estratégica 2.4</t>
  </si>
  <si>
    <t xml:space="preserve"> Meta Estratégica 3.1</t>
  </si>
  <si>
    <t>Meta Estratégica 4.1</t>
  </si>
  <si>
    <t>Meta Estratégica 4.3</t>
  </si>
  <si>
    <t>Meta Estratégica 5.1</t>
  </si>
  <si>
    <t>Meta Estratégica 6.1</t>
  </si>
  <si>
    <t xml:space="preserve"> Meta Estratégica 7.1</t>
  </si>
  <si>
    <t>Programado</t>
  </si>
  <si>
    <t>Meta Cuatrienal</t>
  </si>
  <si>
    <t>Meta Vigencia 
2021</t>
  </si>
  <si>
    <t>Ejecutado</t>
  </si>
  <si>
    <t xml:space="preserve">Grado Cumplimiento Por Meta Estrategica </t>
  </si>
  <si>
    <t>200 (100%)</t>
  </si>
  <si>
    <t>200 (100%</t>
  </si>
  <si>
    <t xml:space="preserve">1  (100%) </t>
  </si>
  <si>
    <t>3 (100%)</t>
  </si>
  <si>
    <t>2 ( 100%)</t>
  </si>
  <si>
    <t>1 (100%)</t>
  </si>
  <si>
    <t xml:space="preserve">127 (100%) </t>
  </si>
  <si>
    <t>127 (100%)</t>
  </si>
  <si>
    <t>Programación 2022</t>
  </si>
  <si>
    <t>Programación 2023</t>
  </si>
  <si>
    <t>Programación 2024</t>
  </si>
  <si>
    <t>Estructurar y elaborar documentos</t>
  </si>
  <si>
    <t>1. Mesas de trabajo entre el IDEAM y el IDIGER para determinar las actividades tendientes a cumplir con los compromisos adquiridos en el marco del convenio 540-2016.
2. Elaboración de estudios previos y documentación interna para la contratación de los profesionales y adquisiciones que se llevarán a cabo para el desarrollo de actividades en aras de dar alcance a los compromisos acordados en el marco del convenio interadministrativo entre el IDEAM y el IDIGER, y su envío a la OAJ y FONDIGER para revisión, ajuste y aprobación conforme sea el caso.
3. Generación y verificación de los productos asociados al estado del tiempo,  derivados de las contrataciones en el marco del convenio. 
4. Ejecución y seguimiento de las actividades asociadas a los compromisos adquiridos en el marco del convenio.</t>
  </si>
  <si>
    <t>1. Actas de las mesas de trabajo entre el IDEAM y el IDIGER para determinar las actividades tendientes a cumplir con los compromisos adquiridos en el marco del convenio 540-2016.
2. Documento de estudios previos y documentación interna para la contratación de los profesionales y adquisiciones que se llevarán a cabo para el desarrollo de actividades en aras de dar alcance a los compromisos acordados en el marco del convenio interadministrativo entre el IDEAM y el IDIGER, y su envío a la OAJ y FONDIGER para revisión, ajuste y aprobación conforme sea el caso.
3. Informes de generación y verificación de los productos asociados al estado del tiempo,  derivados de las contrataciones en el marco del convenio.
4.Actas de ejecución y seguimiento de las actividades asociadas a los compromisos adquiridos en el marco del convenio.</t>
  </si>
  <si>
    <t>Responsable (Cargo Directivo)</t>
  </si>
  <si>
    <t>Responsables Operativos</t>
  </si>
  <si>
    <t>3. Gestión con Valores para Resultados</t>
  </si>
  <si>
    <t>Subdirectora Análisis de Riesgos y Efectos del Cambio Climático</t>
  </si>
  <si>
    <t>1. Construir la línea de base de los datos históricos  hidrometeorológicos del IDIGER.
2. Identificar y preparar los datos faltantes que están en el SIRE y no en el SAB
3. Obtener la totalidad de archivos de datos históricos alojados fuera del SAB y el SIRE.
4. Identificar y preparar los datos faltantes que están en los archivos de datos históricos y no en el SAB.
5. Preparar el proceso de consolidación de datos históricos en un único repositorio.
6. Ejecutar el proceso de consolidación de datos históricos en un único repositorio</t>
  </si>
  <si>
    <t xml:space="preserve"> Actualización del 100% de las bases de datos para análisis de variabilidad climática y cambio climático.</t>
  </si>
  <si>
    <t xml:space="preserve">2.2  Emitir lineamientos  para estudios de detalle de riesgo por inundación para ordenamiento y reordenamiento territorial. </t>
  </si>
  <si>
    <t>1 Documento con propuesta técnica  y jurídica de ajuste de la Resolución 227 de 2006.</t>
  </si>
  <si>
    <t>5. Información y Comunicación</t>
  </si>
  <si>
    <t>Asesor en Comunicación</t>
  </si>
  <si>
    <t>Liliana Esquivel Casallas</t>
  </si>
  <si>
    <t>Jefe Oficina Tecnologías de la Información y las Comunicaciones</t>
  </si>
  <si>
    <t>Atender la totalidad de requerimientos registrados en la herramienta de Mesa de Servicios, formatos de usuario, formato de sin pendientes  y/o  correo electronico,  para garantizar la operación del SIRE</t>
  </si>
  <si>
    <t>Informe de requerimientos atendidos durante el periodo a través de la herramienta de Mesa de Servicio, Formatos de usuarios, formato de sin pendientes y/o correo electronico</t>
  </si>
  <si>
    <t>Subdirector Reducción del Riesgo y Adaptación al Cambio Climático</t>
  </si>
  <si>
    <t>1. Estructurar la estrategia 
2. Definir los contenidos asociando los conceptos de calidad, calidez y coherencia
3. Definir la población Objetivo
4 Definir las fases o etapas
5. Establecer como se hará la divulgación
6. Definir el cronograma
7. Aprobación del documento"</t>
  </si>
  <si>
    <t>Direccionamiento Estratégico</t>
  </si>
  <si>
    <t>Jefe Oficina  Asesorade Planeación</t>
  </si>
  <si>
    <t>5.1   Porcentaje  de documentos con lineamiento técnicos  elaborados y socializados  a las entidades   integrantes  de la mesa  de  manejo  para el manejo  de emergencias</t>
  </si>
  <si>
    <t>Eduardo Santos</t>
  </si>
  <si>
    <t>Claudia Sandoval</t>
  </si>
  <si>
    <t>4.1intervenir  el 100%  de cuerpos de agua programados con actividades de limpieza.</t>
  </si>
  <si>
    <t>Sin programación</t>
  </si>
  <si>
    <t>Finalizado Vigencia 2021</t>
  </si>
  <si>
    <t xml:space="preserve">Programación 2020 </t>
  </si>
  <si>
    <t>Peso Porcentual</t>
  </si>
  <si>
    <t>Objetivos Estratégicos</t>
  </si>
  <si>
    <t>Metas Estrategicas</t>
  </si>
  <si>
    <t xml:space="preserve"> Indicador </t>
  </si>
  <si>
    <t xml:space="preserve"> Código: DE-FT-53</t>
  </si>
  <si>
    <t xml:space="preserve"> Versión:11</t>
  </si>
  <si>
    <t>FORMATO PLAN DE ACCIÓN INSTITUCIONAL</t>
  </si>
  <si>
    <t>308 (100%)</t>
  </si>
  <si>
    <t>Vigente desde: 18/02/2022</t>
  </si>
  <si>
    <t xml:space="preserve"> Página: 1 de 1</t>
  </si>
  <si>
    <t>1. 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</si>
  <si>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DESCRIPCIÓN METAS E INDICADORES</t>
  </si>
  <si>
    <t>PROGAMADO VS EJECUTADO</t>
  </si>
  <si>
    <t>Totales</t>
  </si>
  <si>
    <t>Ejeutado Vs. Programado</t>
  </si>
  <si>
    <t>PRIMER TRIMESTRE</t>
  </si>
  <si>
    <t>SEGUNDO TRIMESTRE</t>
  </si>
  <si>
    <t>TERCER TRIMESTRE</t>
  </si>
  <si>
    <t>CUARTO TRIMESTRE</t>
  </si>
  <si>
    <t>Enero</t>
  </si>
  <si>
    <t>Febrero</t>
  </si>
  <si>
    <t>Marzo</t>
  </si>
  <si>
    <t>Total Trimestre</t>
  </si>
  <si>
    <t>Abril</t>
  </si>
  <si>
    <t>Mayo</t>
  </si>
  <si>
    <t>Junio</t>
  </si>
  <si>
    <t>Julio</t>
  </si>
  <si>
    <t>Agosto</t>
  </si>
  <si>
    <t>Septiembre</t>
  </si>
  <si>
    <t>Octubre</t>
  </si>
  <si>
    <t>Noviembre</t>
  </si>
  <si>
    <t>Diciembre</t>
  </si>
  <si>
    <t>Proceso</t>
  </si>
  <si>
    <t xml:space="preserve">Objetivo Estrategico </t>
  </si>
  <si>
    <t>Estrategia / Objetivo Proceso</t>
  </si>
  <si>
    <t>Meta Estratégica o Meta Proyecto</t>
  </si>
  <si>
    <t>Cantidad (Porcentaje o Valor Absotulo)</t>
  </si>
  <si>
    <t>Recursos con los que se ejecutarán las metas</t>
  </si>
  <si>
    <t>Dimensión MIPG a la que apunta las actividades</t>
  </si>
  <si>
    <t>I Trimestre</t>
  </si>
  <si>
    <t>II Trimestre</t>
  </si>
  <si>
    <t>III Trimestre</t>
  </si>
  <si>
    <t>IV Trimestre</t>
  </si>
  <si>
    <t>FORMATO PLAN ESTRATÉGICO INSTITUCIONAL - PEI 2020 - 2024</t>
  </si>
  <si>
    <r>
      <t>2.4 Realizar  campañas educativas en las localidades priorizadas de Bogotá, D. C. sobre la gestión del riesgo y cambio climático.</t>
    </r>
    <r>
      <rPr>
        <sz val="8"/>
        <color rgb="FFFF0000"/>
        <rFont val="Arial Narrow"/>
        <family val="2"/>
      </rPr>
      <t xml:space="preserve"> </t>
    </r>
  </si>
  <si>
    <t>Ejecutado 2020</t>
  </si>
  <si>
    <t>Ejecutado 2021</t>
  </si>
  <si>
    <t>Ejecutado 2022</t>
  </si>
  <si>
    <t>Programado 2023</t>
  </si>
  <si>
    <t>Programado 2024</t>
  </si>
  <si>
    <t>Establecer las políticas, lineamientos, directrices, planes, proyectos y recursos que orienten la gestión institucional y la coordinación del SDGR-CC, en cumplimiento de los objetivos, planes y proyectos institucionales en concordancia con la normatividad vigente.</t>
  </si>
  <si>
    <t>7558 - Fortalecimiento y modernización de la Gestión Institucional del IDIGER En Bogotá</t>
  </si>
  <si>
    <t>1. Revisar y actualizar la matriz de instancias de coordinación del Distrito en las cuales participa el IDIGER.
2. Apoyar la Secretaría Técnica del Consejo Distrital para Gestión de Riesgos y Cambio Climático, Comisión Intersectorial de Gestión de Riesgos y Cambio Climático y Consejo Consultivo Distrital de Gestión de Riesgos y Cambio Climático, según solicitud de la Dirección General de la entidad.
3. Ejrercer la Secretaría Técnica de los 20 Consejos Locales de Gestión de Riesgos y Cambio Climático
4. Ejecutar los compromisos adquiridos por la entidad en las instancias de coordinación correspondientes a la OAP.
5. Realizar el seguimiento a instancias de orientación y coordinación, a través de la consolidación de información trimestral de su funcionamiento.</t>
  </si>
  <si>
    <t>TOTAL PROMEDIO</t>
  </si>
  <si>
    <t>Comunicaciones e Información Pública</t>
  </si>
  <si>
    <t>Conocimiento de Riesgos y efectos de cambio Climatico</t>
  </si>
  <si>
    <t>Acciones para el SDGR-CC desarrolladas.</t>
  </si>
  <si>
    <t>Generar conocimiento del Riesgo y los efectos de cambio climático mediante el análisis de información general y detallada para definir acciones de reducción de riesgo, adaptación al cambio climático y manejo de desastres en la ciudad.</t>
  </si>
  <si>
    <t>7566 - Fortalecimiento del Conocimiento del Riesgo de Desastres y Efectos del Cambio Climático en Bogotá</t>
  </si>
  <si>
    <r>
      <t xml:space="preserve">Porcentaje de acciones de articulación y dinamización del SDGR-CC realizadas
</t>
    </r>
    <r>
      <rPr>
        <b/>
        <sz val="8"/>
        <rFont val="Arial Narrow"/>
        <family val="2"/>
      </rPr>
      <t>DE-IE-07</t>
    </r>
  </si>
  <si>
    <t>Paola Cubides</t>
  </si>
  <si>
    <r>
      <t xml:space="preserve">Porcentaje de cumplimiento acciones implementadas del MIPG - SIG
</t>
    </r>
    <r>
      <rPr>
        <b/>
        <sz val="8"/>
        <color theme="1"/>
        <rFont val="Arial Narrow"/>
        <family val="2"/>
      </rPr>
      <t>DE-IE-08</t>
    </r>
  </si>
  <si>
    <t>2. Direccionamiento Estratégico</t>
  </si>
  <si>
    <t>Finalizado Vigencia 2022</t>
  </si>
  <si>
    <t>Finalizado 
Vigencia 2021</t>
  </si>
  <si>
    <t>Finalizado 
Vigencia 2022</t>
  </si>
  <si>
    <r>
      <rPr>
        <b/>
        <sz val="8"/>
        <color rgb="FFFF0000"/>
        <rFont val="Arial Narrow"/>
        <family val="2"/>
      </rPr>
      <t>1.1</t>
    </r>
    <r>
      <rPr>
        <sz val="8"/>
        <color theme="1"/>
        <rFont val="Arial Narrow"/>
        <family val="2"/>
      </rPr>
      <t xml:space="preserve">. Desarrollar el 100% de las acciones necesarias para la articulación y dinamización del Sistema Distrital de Gestión de Riesgos y Cambio Climático </t>
    </r>
  </si>
  <si>
    <r>
      <rPr>
        <b/>
        <sz val="8"/>
        <color rgb="FFFF0000"/>
        <rFont val="Arial Narrow"/>
        <family val="2"/>
      </rPr>
      <t>2.1</t>
    </r>
    <r>
      <rPr>
        <sz val="8"/>
        <color theme="1"/>
        <rFont val="Arial Narrow"/>
        <family val="2"/>
      </rPr>
      <t xml:space="preserve"> Generar el 100% de los productos asociados al estado del tiempo y actualización de bases de datos para analisis de variabilidad climática y cambio climático</t>
    </r>
  </si>
  <si>
    <r>
      <rPr>
        <b/>
        <sz val="8"/>
        <color rgb="FFFF0000"/>
        <rFont val="Arial Narrow"/>
        <family val="2"/>
      </rPr>
      <t>2.2</t>
    </r>
    <r>
      <rPr>
        <sz val="8"/>
        <rFont val="Arial Narrow"/>
        <family val="2"/>
      </rPr>
      <t xml:space="preserve"> Emitir lineamientos  para estudios de detalle de riesgo por inundación para ordenamiento y reordenamiento territorial. </t>
    </r>
  </si>
  <si>
    <r>
      <rPr>
        <b/>
        <sz val="8"/>
        <color rgb="FFFF0000"/>
        <rFont val="Arial Narrow"/>
        <family val="2"/>
      </rPr>
      <t>2.3</t>
    </r>
    <r>
      <rPr>
        <sz val="8"/>
        <color theme="1"/>
        <rFont val="Arial Narrow"/>
        <family val="2"/>
      </rPr>
      <t xml:space="preserve"> Generar documentos técnicos con lineamientos para la elaboración de estudios e  instrumentos para POT y riesgos por movimientos en masa </t>
    </r>
  </si>
  <si>
    <r>
      <rPr>
        <b/>
        <sz val="8"/>
        <color rgb="FFFF0000"/>
        <rFont val="Arial Narrow"/>
        <family val="2"/>
      </rPr>
      <t>2.4</t>
    </r>
    <r>
      <rPr>
        <sz val="8"/>
        <rFont val="Arial Narrow"/>
        <family val="2"/>
      </rPr>
      <t xml:space="preserve"> Realizar  campañas educativas en las localidades priorizadas de Bogotá, D. C. sobre la gestión del riesgo y cambio climático.</t>
    </r>
    <r>
      <rPr>
        <sz val="8"/>
        <color rgb="FFFF0000"/>
        <rFont val="Arial Narrow"/>
        <family val="2"/>
      </rPr>
      <t xml:space="preserve"> </t>
    </r>
  </si>
  <si>
    <r>
      <rPr>
        <b/>
        <sz val="8"/>
        <color rgb="FFFF0000"/>
        <rFont val="Arial Narrow"/>
        <family val="2"/>
      </rPr>
      <t>2.5</t>
    </r>
    <r>
      <rPr>
        <sz val="8"/>
        <rFont val="Arial Narrow"/>
        <family val="2"/>
      </rPr>
      <t xml:space="preserve"> Realizar una capacitación anual para comunicadores sociales y periodistas en Gestión de Riesgos y Cambio Climático</t>
    </r>
  </si>
  <si>
    <r>
      <rPr>
        <b/>
        <sz val="8"/>
        <color rgb="FFFF0000"/>
        <rFont val="Arial Narrow"/>
        <family val="2"/>
      </rPr>
      <t xml:space="preserve">3.1 </t>
    </r>
    <r>
      <rPr>
        <sz val="8"/>
        <rFont val="Arial Narrow"/>
        <family val="2"/>
      </rPr>
      <t>Gestionar el desarrollo del 100% de las soluciones priorizadas.</t>
    </r>
  </si>
  <si>
    <r>
      <rPr>
        <b/>
        <sz val="8"/>
        <color rgb="FFFF0000"/>
        <rFont val="Arial Narrow"/>
        <family val="2"/>
      </rPr>
      <t>3.2</t>
    </r>
    <r>
      <rPr>
        <sz val="8"/>
        <rFont val="Arial Narrow"/>
        <family val="2"/>
      </rPr>
      <t xml:space="preserve"> Fortalecer el 100 % de los componentes de conocimiento del sistema de información de gestión de riesgos y de cambio climático SIRE con enfoque de escenarios. TIC</t>
    </r>
  </si>
  <si>
    <r>
      <rPr>
        <b/>
        <sz val="8"/>
        <color rgb="FFFF0000"/>
        <rFont val="Arial Narrow"/>
        <family val="2"/>
      </rPr>
      <t xml:space="preserve">4.2 </t>
    </r>
    <r>
      <rPr>
        <sz val="8"/>
        <rFont val="Arial Narrow"/>
        <family val="2"/>
      </rPr>
      <t>Construir nueve (9) obras de mitigación para la reducción del riesgo de desastres.</t>
    </r>
  </si>
  <si>
    <r>
      <rPr>
        <b/>
        <sz val="8"/>
        <color rgb="FFFF0000"/>
        <rFont val="Arial Narrow"/>
        <family val="2"/>
      </rPr>
      <t>4.3</t>
    </r>
    <r>
      <rPr>
        <sz val="8"/>
        <rFont val="Arial Narrow"/>
        <family val="2"/>
      </rPr>
      <t xml:space="preserve"> Adecuar (600) predios resultado del proceso de reasentamiento de familias en alto riesgo no mitigable.</t>
    </r>
  </si>
  <si>
    <r>
      <rPr>
        <b/>
        <sz val="8"/>
        <color rgb="FFFF0000"/>
        <rFont val="Arial Narrow"/>
        <family val="2"/>
      </rPr>
      <t>6.1.</t>
    </r>
    <r>
      <rPr>
        <sz val="8"/>
        <rFont val="Arial Narrow"/>
        <family val="2"/>
      </rPr>
      <t xml:space="preserve">Desarrollar e implementar 1 estrategia de sensibilización y fortalecimiento de las capacidades de funcionarios(as) y contratistas de la Entidad bajo los conceptos de calidad, calidez, coherencia y oportunidad en el servicio a la ciudadanía. </t>
    </r>
  </si>
  <si>
    <r>
      <rPr>
        <b/>
        <sz val="8"/>
        <color rgb="FFFF0000"/>
        <rFont val="Arial Narrow"/>
        <family val="2"/>
      </rPr>
      <t>7.1</t>
    </r>
    <r>
      <rPr>
        <sz val="8"/>
        <rFont val="Arial Narrow"/>
        <family val="2"/>
      </rPr>
      <t xml:space="preserve"> Fortalecer los procesos estratégicos, de apoyo y evaluación del IDIGER que soporten la misión institucional en el marco del Modelo Integrado de Planeación y Gestión MIPG y los Sistemas de Gestión. </t>
    </r>
  </si>
  <si>
    <r>
      <t xml:space="preserve">Porcentaje de avance de lineamientos y/o criterios desarrollados
</t>
    </r>
    <r>
      <rPr>
        <b/>
        <sz val="7"/>
        <rFont val="Arial Narrow"/>
        <family val="2"/>
      </rPr>
      <t>CR-IE-18</t>
    </r>
  </si>
  <si>
    <r>
      <t xml:space="preserve">Porcentaje de avance de construcción de componentes por fenómenos amenazantes que hacen parte del documento
</t>
    </r>
    <r>
      <rPr>
        <b/>
        <sz val="7"/>
        <rFont val="Arial Narrow"/>
        <family val="2"/>
      </rPr>
      <t>CR-IE-17</t>
    </r>
  </si>
  <si>
    <r>
      <t xml:space="preserve">Número de propuestas técnicas y juridicas de ajuste de la Resolución 227 de 2006
</t>
    </r>
    <r>
      <rPr>
        <b/>
        <sz val="7"/>
        <rFont val="Arial Narrow"/>
        <family val="2"/>
      </rPr>
      <t>CR-IE-16</t>
    </r>
  </si>
  <si>
    <r>
      <t xml:space="preserve">Porcentaje de lineamientos  para la realizacion de los estudios detallados de amenaza y riesgo por fenomenos de inundación generados 
</t>
    </r>
    <r>
      <rPr>
        <b/>
        <sz val="7"/>
        <rFont val="Arial Narrow"/>
        <family val="2"/>
      </rPr>
      <t>CR-IE-15</t>
    </r>
  </si>
  <si>
    <r>
      <t xml:space="preserve">Porcentaje de bases de datos actualizadas para la adaptación 
</t>
    </r>
    <r>
      <rPr>
        <b/>
        <sz val="8"/>
        <rFont val="Arial Narrow"/>
        <family val="2"/>
      </rPr>
      <t>CR-IE-14</t>
    </r>
  </si>
  <si>
    <r>
      <t xml:space="preserve">Porcentaje de productos del estado del tiempo generados 
</t>
    </r>
    <r>
      <rPr>
        <b/>
        <sz val="8"/>
        <rFont val="Arial Narrow"/>
        <family val="2"/>
      </rPr>
      <t>CR-IE-13</t>
    </r>
  </si>
  <si>
    <r>
      <t xml:space="preserve">Porcentaje de lineamientos  para la realizacion de los estudios detallados de amenaza y riesgo por fenomenos de inundación generados 
</t>
    </r>
    <r>
      <rPr>
        <b/>
        <sz val="8"/>
        <rFont val="Arial Narrow"/>
        <family val="2"/>
      </rPr>
      <t>CR-IE-15</t>
    </r>
  </si>
  <si>
    <r>
      <t xml:space="preserve">Número de propuestas técnicas y juridicas de ajuste de la Resolución 227 de 2006
</t>
    </r>
    <r>
      <rPr>
        <b/>
        <sz val="8"/>
        <rFont val="Arial Narrow"/>
        <family val="2"/>
      </rPr>
      <t>CR-IE-16</t>
    </r>
  </si>
  <si>
    <r>
      <t xml:space="preserve">Porcentaje de avance de construcción de componentes por fenómenos amenazantes que hacen parte del documento
</t>
    </r>
    <r>
      <rPr>
        <b/>
        <sz val="8"/>
        <rFont val="Arial Narrow"/>
        <family val="2"/>
      </rPr>
      <t>CR-IE-17</t>
    </r>
  </si>
  <si>
    <r>
      <t xml:space="preserve">Porcentaje de avance de lineamientos y/o criterios desarrollados
</t>
    </r>
    <r>
      <rPr>
        <b/>
        <sz val="8"/>
        <rFont val="Arial Narrow"/>
        <family val="2"/>
      </rPr>
      <t>CR-IE-18</t>
    </r>
  </si>
  <si>
    <t>Tecnologías de la Información y las Comunicaciones</t>
  </si>
  <si>
    <t>Definir, coordinar y ejecutar acciones mediante la divulgación interna y externa de mensajes movilizadores que promuevan una cultura de gestión de riesgos y adaptación al cambio climático para el posicionamiento del IDIGER como coordinador del SDGR-CC.</t>
  </si>
  <si>
    <r>
      <t xml:space="preserve">Campañas educativas realizadas
</t>
    </r>
    <r>
      <rPr>
        <b/>
        <sz val="8"/>
        <color theme="1"/>
        <rFont val="Arial Narrow"/>
        <family val="2"/>
      </rPr>
      <t>CE-IE-05</t>
    </r>
  </si>
  <si>
    <t>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1.  Revisión y mantenimiento de equipos  y suminsitros  en general  del CD Y R
2.  Recpeción y alamacenamiento, aislamiento  y transporte   y entrega de suministros.
3. Recpecionar , almacenar,  alistar  y transportar  y entregar  suminsitros  en el marco de la función  logística.</t>
  </si>
  <si>
    <t>(5) 100%</t>
  </si>
  <si>
    <r>
      <t xml:space="preserve">Número de periodistas y/o comunicadores sociales capacitados en gestión de riesgos y cambio climático de los identificados
</t>
    </r>
    <r>
      <rPr>
        <sz val="8"/>
        <color theme="1"/>
        <rFont val="Arial Narrow"/>
        <family val="2"/>
      </rPr>
      <t xml:space="preserve">
</t>
    </r>
    <r>
      <rPr>
        <b/>
        <sz val="8"/>
        <color theme="1"/>
        <rFont val="Arial Narrow"/>
        <family val="2"/>
      </rPr>
      <t>CE-IE-06</t>
    </r>
  </si>
  <si>
    <t>(1) 100%</t>
  </si>
  <si>
    <t>(4) 100%</t>
  </si>
  <si>
    <t>(11) 100%</t>
  </si>
  <si>
    <t>Proporcionar lineamientos y servicios tecnológicos en materia de gestión de la información, mediante la administración de la infraestructura, los sistemas de información y las comunicaciones en forma oportuna, eficiente y transparente que permita la interoperabilidad, el gobierno abierto, el fortalecimiento, integración e implementación de la innovación en TI, para garantizar la disponibilidad, integridad y confidencialidad de la información en la realización de las actividades y cumplimiento de los objetivos estratégicos del IDIGER, en la toma de decisiones y la movilización institucional y social.</t>
  </si>
  <si>
    <r>
      <t xml:space="preserve">Porcentaje de requerimientos de soluciones informáticas implementadas 
</t>
    </r>
    <r>
      <rPr>
        <b/>
        <sz val="8"/>
        <color theme="1"/>
        <rFont val="Arial Narrow"/>
        <family val="2"/>
      </rPr>
      <t>TI-IE-11</t>
    </r>
  </si>
  <si>
    <t>3.1 Gestionar el desarrollo del 100% de las soluciones informaticas priorizadas.</t>
  </si>
  <si>
    <t>Carmenza Gonzalez</t>
  </si>
  <si>
    <r>
      <t xml:space="preserve">Número de periodistas y/o comunicadores sociales capacitados en gestión de riesgos y cambio climático de los identificados
</t>
    </r>
    <r>
      <rPr>
        <b/>
        <sz val="8"/>
        <color theme="1"/>
        <rFont val="Arial Narrow"/>
        <family val="2"/>
      </rPr>
      <t>CE-IE-06</t>
    </r>
  </si>
  <si>
    <r>
      <t xml:space="preserve">Porcentaje de solicitudes  de acceso, capacitación y soporte técnico del Sistema de Información de Riesgos y Emergencias - SIRE PEI.  
</t>
    </r>
    <r>
      <rPr>
        <b/>
        <sz val="8"/>
        <color theme="1"/>
        <rFont val="Arial Narrow"/>
        <family val="2"/>
      </rPr>
      <t>TI-IG-12</t>
    </r>
  </si>
  <si>
    <t>7557 - Fortalecimiento de acciones para la Reducción del Riesgo y medidas de Adaptación al Cambio Climático en Bogotá</t>
  </si>
  <si>
    <t>Reducción del Riesgo y Adaptación al Cambio Climático</t>
  </si>
  <si>
    <t>Planear, coordinar y ejecutar acciones que propendan por la mitigación del riesgo, la prevención del riesgo y la adaptación al cambio climático a través de intervenciones correctivas, prospectivas y de protección financiera para la reducción del riesgo y la adaptación al cambio climático de acuerdo a la Ley 1523 del 2012 y a la Ley 1931 del 2018, contribuyendo al desarrollo sostenible de la ciudad, la protección y el mejoramiento de la calidad de vida de los ciudadanos</t>
  </si>
  <si>
    <r>
      <t xml:space="preserve">Número de cuerpos de agua intervenidos
</t>
    </r>
    <r>
      <rPr>
        <b/>
        <sz val="8"/>
        <color theme="1"/>
        <rFont val="Arial Narrow"/>
        <family val="2"/>
      </rPr>
      <t>RR-IE-09</t>
    </r>
  </si>
  <si>
    <r>
      <t xml:space="preserve">Número de obras de mitigación para la reducción del riesgo y adaptación al cambio climático ejecutadas
</t>
    </r>
    <r>
      <rPr>
        <b/>
        <sz val="8"/>
        <color theme="1"/>
        <rFont val="Arial Narrow"/>
        <family val="2"/>
      </rPr>
      <t>RR-IE-10</t>
    </r>
  </si>
  <si>
    <r>
      <t xml:space="preserve">Número de predios adecuados producto del proceso de reasentamiento
</t>
    </r>
    <r>
      <rPr>
        <b/>
        <sz val="8"/>
        <color theme="1"/>
        <rFont val="Arial Narrow"/>
        <family val="2"/>
      </rPr>
      <t>RR-IE-11</t>
    </r>
  </si>
  <si>
    <t>2 (100%)</t>
  </si>
  <si>
    <t>731 (100%)</t>
  </si>
  <si>
    <r>
      <rPr>
        <b/>
        <sz val="8"/>
        <color rgb="FFFF0000"/>
        <rFont val="Arial Narrow"/>
        <family val="2"/>
      </rPr>
      <t xml:space="preserve">4.1 </t>
    </r>
    <r>
      <rPr>
        <sz val="8"/>
        <rFont val="Arial Narrow"/>
        <family val="2"/>
      </rPr>
      <t>Atender los doscientos (200) cuerpos de agua programados con actividades de limpieza.</t>
    </r>
  </si>
  <si>
    <t xml:space="preserve">(200) 100% </t>
  </si>
  <si>
    <t>María Angelica Uribe</t>
  </si>
  <si>
    <t>Elsa Lucia Trujillo</t>
  </si>
  <si>
    <t>140 (100%)</t>
  </si>
  <si>
    <t>110 (100%)</t>
  </si>
  <si>
    <t>350 (114%)</t>
  </si>
  <si>
    <t>Manejo de Emergencias y Desastres</t>
  </si>
  <si>
    <t>Realizar acciones de preparación y ejecución para una oportuna y adecuada respuesta a emergencias y desastres, encaminadas a disminuir el impacto en las personas, los bienes, la infraestructura, los medios de subsistencia, la prestación de servicios o los recursos ambientales, materiales, económicas o ambientales, facilitando la implementación de la recuperación temprana</t>
  </si>
  <si>
    <t>7559 - Fortalecimiento al Manejo de Emergencias, Calamidades y/o Desastres para Bogotá</t>
  </si>
  <si>
    <r>
      <t xml:space="preserve">
Documentos con lineamientos técnicos elaborados y socializados
</t>
    </r>
    <r>
      <rPr>
        <b/>
        <sz val="8"/>
        <color theme="1"/>
        <rFont val="Arial Narrow"/>
        <family val="2"/>
      </rPr>
      <t>ME-IE-08</t>
    </r>
  </si>
  <si>
    <t>17 (100%)</t>
  </si>
  <si>
    <r>
      <t xml:space="preserve">Documentos con lineamientos técnicos elaborados y socializados
</t>
    </r>
    <r>
      <rPr>
        <b/>
        <sz val="8"/>
        <color theme="1"/>
        <rFont val="Arial Narrow"/>
        <family val="2"/>
      </rPr>
      <t>ME-IE-08</t>
    </r>
  </si>
  <si>
    <r>
      <t xml:space="preserve">Porcentaje de avance de la implementación de la estrategia de sensibilización del fortalecimiento de capacidades
</t>
    </r>
    <r>
      <rPr>
        <b/>
        <sz val="8"/>
        <color theme="1"/>
        <rFont val="Arial Narrow"/>
        <family val="2"/>
      </rPr>
      <t>AC-IG-03</t>
    </r>
  </si>
  <si>
    <r>
      <rPr>
        <b/>
        <sz val="8"/>
        <color rgb="FFFF0000"/>
        <rFont val="Arial Narrow"/>
        <family val="2"/>
      </rPr>
      <t xml:space="preserve">5.1 </t>
    </r>
    <r>
      <rPr>
        <sz val="8"/>
        <rFont val="Arial Narrow"/>
        <family val="2"/>
      </rPr>
      <t xml:space="preserve"> Porcentaje  de documentos con lineamiento técnicos  elaborados y socializados  a las entidades   integrantes  de la mesa  de  manejo  para el manejo  de emergencias</t>
    </r>
  </si>
  <si>
    <t>19 (103%)</t>
  </si>
  <si>
    <t>Atención al Ciudadano</t>
  </si>
  <si>
    <t>Subdirectora Corporativa</t>
  </si>
  <si>
    <t>Narda Cristina Natagaima López</t>
  </si>
  <si>
    <t>Garantizar la atención al ciudadano mediante la generación e implementación de estrategias para orientar y dar respuesta de manera efectiva a los requerimientos de las partes interesadas.</t>
  </si>
  <si>
    <t>19 (112%)</t>
  </si>
  <si>
    <t>17,5 (103%)</t>
  </si>
  <si>
    <t>Objetivo Estratégico 1</t>
  </si>
  <si>
    <t>Objetivo Estratégico 2</t>
  </si>
  <si>
    <t>Objetivo Estratégico 3</t>
  </si>
  <si>
    <t>Objetivo Estratégico 4</t>
  </si>
  <si>
    <t>Objetivo Estratégico 5</t>
  </si>
  <si>
    <t>Objetivo Estratégico 6</t>
  </si>
  <si>
    <t>Objetivo Estratégico 7</t>
  </si>
  <si>
    <t>Programación / Ejecución Vigencia Año 2023</t>
  </si>
  <si>
    <t>Ejecución por Objetivo Estratégico Cuatrienal
I Trimestre Vigencia 2023</t>
  </si>
  <si>
    <t>Ejecución por Objetivo Estratégico Cuatrienal
IV Trimestre Vigencia 2023</t>
  </si>
  <si>
    <t>Ejecución por Objetivo Estratégico Cuatrienal
III Trimestre Vigencia 2023</t>
  </si>
  <si>
    <t>Ejecución por Objetivo Estratégico Cuatrienal
II Trimestre Vigencia 2023</t>
  </si>
  <si>
    <t>Ejecución por Objetivo Estratégico
I Trimestre Vigencia 2023</t>
  </si>
  <si>
    <t>Ejecución por Objetivo Estratégico
II Trimestre Vigencia 2023</t>
  </si>
  <si>
    <t>Ejecución por Objetivo Estratégico
III Trimestre Vigencia 2022</t>
  </si>
  <si>
    <t>Ejecución por Objetivo Estratégico 
IV Trimestre Vigencia 2022</t>
  </si>
  <si>
    <t>Proceso de Gestión Asociado</t>
  </si>
  <si>
    <t>Responsable del Proceso</t>
  </si>
  <si>
    <t>1. 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</si>
  <si>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2. Fortalecer y promover el conocimiento del riesgo de desastres y efectos del cambio climático</t>
  </si>
  <si>
    <t>Conocimiento de Riesgo y Efectos de Cambio Climático</t>
  </si>
  <si>
    <t xml:space="preserve">Subdirectora de Análisis de Riesgos y Efectos del Cambio Climático </t>
  </si>
  <si>
    <t>3. Modernizar el sistema de Información de Gestión de Riesgos y Cambio Climático con enfoque de escenarios</t>
  </si>
  <si>
    <t>4. Fortalecer la identificación y ejecución de acciones de reducción del riesgo al igual que las medidas de adaptación al cambio climático en Bogotá D.C.</t>
  </si>
  <si>
    <t>Subdirector para la Reducción del Riesgo y Adaptación al Cambio Climático</t>
  </si>
  <si>
    <t>5. Fortalecer el manejo de emergencias, calamidades y/o desastres en el marco del SDGR – CC en Bogotá D.C.</t>
  </si>
  <si>
    <t>Subdirector para el Manejo de Emergencias y Desastres</t>
  </si>
  <si>
    <t xml:space="preserve">Objetivo Estratégico 6 </t>
  </si>
  <si>
    <t xml:space="preserve">6. implementar la estrategia del servicio a la ciudadanía y a los grupos de interés del IDIGER,  </t>
  </si>
  <si>
    <t xml:space="preserve">Atención al Ciudadano </t>
  </si>
  <si>
    <t xml:space="preserve">Subdirectora Corporativa </t>
  </si>
  <si>
    <t>Ejecutado corte 31/03/2023</t>
  </si>
  <si>
    <t>Ejecutado corte 30/06/2023</t>
  </si>
  <si>
    <t>Ejecutado corte 30/09/2023</t>
  </si>
  <si>
    <t>Ejecutado corte 31/12/2023</t>
  </si>
  <si>
    <r>
      <rPr>
        <b/>
        <sz val="9"/>
        <color rgb="FFFF0000"/>
        <rFont val="Arial Narrow"/>
        <family val="2"/>
      </rPr>
      <t>1.1</t>
    </r>
    <r>
      <rPr>
        <sz val="9"/>
        <color theme="1"/>
        <rFont val="Arial Narrow"/>
        <family val="2"/>
      </rPr>
      <t xml:space="preserve">. Desarrollar el 100% de las acciones necesarias para la articulación y dinamización del Sistema Distrital de Gestión de Riesgos y Cambio Climático </t>
    </r>
  </si>
  <si>
    <r>
      <rPr>
        <b/>
        <sz val="9"/>
        <color rgb="FFFF0000"/>
        <rFont val="Arial Narrow"/>
        <family val="2"/>
      </rPr>
      <t>2.1</t>
    </r>
    <r>
      <rPr>
        <sz val="9"/>
        <color theme="1"/>
        <rFont val="Arial Narrow"/>
        <family val="2"/>
      </rPr>
      <t xml:space="preserve"> Generar el 100% de los productos asociados al estado del tiempo y actualización de bases de datos para analisis de variabilidad climática y cambio climático</t>
    </r>
  </si>
  <si>
    <r>
      <rPr>
        <b/>
        <sz val="9"/>
        <color rgb="FFFF0000"/>
        <rFont val="Arial Narrow"/>
        <family val="2"/>
      </rPr>
      <t>2.2</t>
    </r>
    <r>
      <rPr>
        <sz val="9"/>
        <rFont val="Arial Narrow"/>
        <family val="2"/>
      </rPr>
      <t xml:space="preserve"> Emitir lineamientos  para estudios de detalle de riesgo por inundación para ordenamiento y reordenamiento territorial. </t>
    </r>
  </si>
  <si>
    <r>
      <rPr>
        <b/>
        <sz val="9"/>
        <color rgb="FFFF0000"/>
        <rFont val="Arial Narrow"/>
        <family val="2"/>
      </rPr>
      <t>2.3</t>
    </r>
    <r>
      <rPr>
        <sz val="9"/>
        <color theme="1"/>
        <rFont val="Arial Narrow"/>
        <family val="2"/>
      </rPr>
      <t xml:space="preserve"> Generar documentos técnicos con lineamientos para la elaboración de estudios e  instrumentos para POT y riesgos por movimientos en masa </t>
    </r>
  </si>
  <si>
    <r>
      <rPr>
        <b/>
        <sz val="9"/>
        <color rgb="FFFF0000"/>
        <rFont val="Arial Narrow"/>
        <family val="2"/>
      </rPr>
      <t>2.4</t>
    </r>
    <r>
      <rPr>
        <sz val="9"/>
        <rFont val="Arial Narrow"/>
        <family val="2"/>
      </rPr>
      <t xml:space="preserve"> Realizar  campañas educativas en las localidades priorizadas de Bogotá, D. C. sobre la gestión del riesgo y cambio climático.</t>
    </r>
    <r>
      <rPr>
        <sz val="9"/>
        <color rgb="FFFF0000"/>
        <rFont val="Arial Narrow"/>
        <family val="2"/>
      </rPr>
      <t xml:space="preserve"> </t>
    </r>
  </si>
  <si>
    <r>
      <rPr>
        <b/>
        <sz val="9"/>
        <color rgb="FFFF0000"/>
        <rFont val="Arial Narrow"/>
        <family val="2"/>
      </rPr>
      <t>2.5</t>
    </r>
    <r>
      <rPr>
        <sz val="9"/>
        <rFont val="Arial Narrow"/>
        <family val="2"/>
      </rPr>
      <t xml:space="preserve"> Realizar una capacitación anual para comunicadores sociales y periodistas en Gestión de Riesgos y Cambio Climático</t>
    </r>
  </si>
  <si>
    <r>
      <rPr>
        <b/>
        <sz val="9"/>
        <color rgb="FFFF0000"/>
        <rFont val="Arial Narrow"/>
        <family val="2"/>
      </rPr>
      <t xml:space="preserve">3.1 </t>
    </r>
    <r>
      <rPr>
        <sz val="9"/>
        <rFont val="Arial Narrow"/>
        <family val="2"/>
      </rPr>
      <t>Gestionar el desarrollo del 100% de las soluciones priorizadas.</t>
    </r>
  </si>
  <si>
    <r>
      <rPr>
        <b/>
        <sz val="9"/>
        <color rgb="FFFF0000"/>
        <rFont val="Arial Narrow"/>
        <family val="2"/>
      </rPr>
      <t>3.2</t>
    </r>
    <r>
      <rPr>
        <sz val="9"/>
        <rFont val="Arial Narrow"/>
        <family val="2"/>
      </rPr>
      <t xml:space="preserve"> Fortalecer el 100 % de los componentes de conocimiento del sistema de información de gestión de riesgos y de cambio climático SIRE con enfoque de escenarios. TIC</t>
    </r>
  </si>
  <si>
    <r>
      <rPr>
        <b/>
        <sz val="9"/>
        <color rgb="FFFF0000"/>
        <rFont val="Arial Narrow"/>
        <family val="2"/>
      </rPr>
      <t>4.1</t>
    </r>
    <r>
      <rPr>
        <sz val="9"/>
        <rFont val="Arial Narrow"/>
        <family val="2"/>
      </rPr>
      <t>Atender los doscientos (200) cuerpos de agua programados con actividades de limpieza.</t>
    </r>
  </si>
  <si>
    <r>
      <rPr>
        <b/>
        <sz val="9"/>
        <color rgb="FFFF0000"/>
        <rFont val="Arial Narrow"/>
        <family val="2"/>
      </rPr>
      <t xml:space="preserve">4.2 </t>
    </r>
    <r>
      <rPr>
        <sz val="9"/>
        <rFont val="Arial Narrow"/>
        <family val="2"/>
      </rPr>
      <t>Construir nueve (9) obras de mitigación para la reducción del riesgo de desastres.</t>
    </r>
  </si>
  <si>
    <r>
      <rPr>
        <b/>
        <sz val="9"/>
        <color rgb="FFFF0000"/>
        <rFont val="Arial Narrow"/>
        <family val="2"/>
      </rPr>
      <t>4.3</t>
    </r>
    <r>
      <rPr>
        <sz val="9"/>
        <rFont val="Arial Narrow"/>
        <family val="2"/>
      </rPr>
      <t xml:space="preserve"> Adecuar (600) predios resultado del proceso de reasentamiento de familias en alto riesgo no mitigable.</t>
    </r>
  </si>
  <si>
    <r>
      <rPr>
        <b/>
        <sz val="9"/>
        <color rgb="FFFF0000"/>
        <rFont val="Arial Narrow"/>
        <family val="2"/>
      </rPr>
      <t>6.1.</t>
    </r>
    <r>
      <rPr>
        <sz val="9"/>
        <rFont val="Arial Narrow"/>
        <family val="2"/>
      </rPr>
      <t xml:space="preserve">Desarrollar e implementar 1 estrategia de sensibilización y fortalecimiento de las capacidades de funcionarios(as) y contratistas de la Entidad bajo los conceptos de calidad, calidez, coherencia y oportunidad en el servicio a la ciudadanía. </t>
    </r>
  </si>
  <si>
    <r>
      <rPr>
        <b/>
        <sz val="9"/>
        <color rgb="FFFF0000"/>
        <rFont val="Arial Narrow"/>
        <family val="2"/>
      </rPr>
      <t>7.1</t>
    </r>
    <r>
      <rPr>
        <sz val="9"/>
        <rFont val="Arial Narrow"/>
        <family val="2"/>
      </rPr>
      <t xml:space="preserve"> Fortalecer los procesos estratégicos, de apoyo y evaluación del IDIGER que soporten la misión institucional en el marco del Modelo Integrado de Planeación y Gestión MIPG y los Sistemas de Gestión. </t>
    </r>
  </si>
  <si>
    <r>
      <rPr>
        <b/>
        <sz val="9"/>
        <color rgb="FFFF0000"/>
        <rFont val="Arial Narrow"/>
        <family val="2"/>
      </rPr>
      <t xml:space="preserve">5.1  </t>
    </r>
    <r>
      <rPr>
        <sz val="9"/>
        <rFont val="Arial Narrow"/>
        <family val="2"/>
      </rPr>
      <t>Porcentaje  de documentos con lineamiento técnicos  elaborados y socializados  a las entidades   integrantes  de la mesa  de  manejo  para el manejo  de emergencias</t>
    </r>
  </si>
  <si>
    <t>Cumplimiento Corte 31-03-2023</t>
  </si>
  <si>
    <t xml:space="preserve">Seguimiento a las acciones del MIPG-SIG
7 Dimensiones MIPG 
Seguimiento a Políticas aplicables a la Entidad
Actualización de los 16 autodiagnósticos con los resposables de las politicas
Socialización a toda la Entidad MIPG y las responsabilidades de todos los funcionarios y contratistas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</si>
</sst>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m/yyyy"/>
  </numFmts>
  <fonts count="39"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8"/>
      <color theme="1"/>
      <name val="Century Gothic"/>
      <family val="2"/>
    </font>
    <font>
      <sz val="8"/>
      <name val="Calibri"/>
      <family val="2"/>
      <scheme val="minor"/>
    </font>
    <font>
      <sz val="7"/>
      <color theme="1"/>
      <name val="Century"/>
      <family val="1"/>
    </font>
    <font>
      <sz val="11"/>
      <color theme="1"/>
      <name val="Century Gothic"/>
      <family val="2"/>
    </font>
    <font>
      <b/>
      <sz val="9"/>
      <color theme="1"/>
      <name val="Arial Narrow"/>
      <family val="2"/>
    </font>
    <font>
      <sz val="11"/>
      <color theme="1"/>
      <name val="Arial Narrow"/>
      <family val="2"/>
    </font>
    <font>
      <sz val="9"/>
      <color theme="1"/>
      <name val="Arial Narrow"/>
      <family val="2"/>
    </font>
    <font>
      <sz val="8"/>
      <color theme="1"/>
      <name val="Arial Narrow"/>
      <family val="2"/>
    </font>
    <font>
      <sz val="9"/>
      <name val="Arial Narrow"/>
      <family val="2"/>
    </font>
    <font>
      <sz val="8"/>
      <name val="Arial Narrow"/>
      <family val="2"/>
    </font>
    <font>
      <b/>
      <sz val="9"/>
      <name val="Arial Narrow"/>
      <family val="2"/>
    </font>
    <font>
      <b/>
      <sz val="8"/>
      <name val="Arial Narrow"/>
      <family val="2"/>
    </font>
    <font>
      <sz val="9"/>
      <color rgb="FF000000"/>
      <name val="Arial Narrow"/>
      <family val="2"/>
    </font>
    <font>
      <b/>
      <sz val="9"/>
      <color rgb="FF222A35"/>
      <name val="Arial Narrow"/>
      <family val="2"/>
    </font>
    <font>
      <b/>
      <sz val="9"/>
      <color rgb="FF000000"/>
      <name val="Arial Narrow"/>
      <family val="2"/>
    </font>
    <font>
      <b/>
      <sz val="20"/>
      <color theme="9" tint="-0.249977111117893"/>
      <name val="Century Gothic"/>
      <family val="2"/>
    </font>
    <font>
      <b/>
      <sz val="8"/>
      <color theme="1"/>
      <name val="Arial Narrow"/>
      <family val="2"/>
    </font>
    <font>
      <sz val="8"/>
      <color rgb="FFFF0000"/>
      <name val="Arial Narrow"/>
      <family val="2"/>
    </font>
    <font>
      <sz val="8"/>
      <color rgb="FF000000"/>
      <name val="Arial Narrow"/>
      <family val="2"/>
    </font>
    <font>
      <sz val="7"/>
      <color theme="1"/>
      <name val="Arial Narrow"/>
      <family val="2"/>
    </font>
    <font>
      <sz val="8"/>
      <color theme="3" tint="-0.499984740745262"/>
      <name val="Arial Narrow"/>
      <family val="2"/>
    </font>
    <font>
      <sz val="7"/>
      <name val="Arial Narrow"/>
      <family val="2"/>
    </font>
    <font>
      <b/>
      <sz val="8"/>
      <color theme="3" tint="-0.499984740745262"/>
      <name val="Arial Narrow"/>
      <family val="2"/>
    </font>
    <font>
      <b/>
      <sz val="8"/>
      <color theme="0"/>
      <name val="Arial Narrow"/>
      <family val="2"/>
    </font>
    <font>
      <sz val="5"/>
      <name val="Arial Narrow"/>
      <family val="2"/>
    </font>
    <font>
      <b/>
      <sz val="7"/>
      <name val="Arial Narrow"/>
      <family val="2"/>
    </font>
    <font>
      <b/>
      <sz val="8"/>
      <color rgb="FFFF0000"/>
      <name val="Arial Narrow"/>
      <family val="2"/>
    </font>
    <font>
      <b/>
      <sz val="8"/>
      <color rgb="FF000000"/>
      <name val="Arial Narrow"/>
      <family val="2"/>
    </font>
    <font>
      <b/>
      <sz val="11"/>
      <color theme="1"/>
      <name val="Arial Narrow"/>
      <family val="2"/>
    </font>
    <font>
      <b/>
      <sz val="7"/>
      <color theme="1"/>
      <name val="Arial Narrow"/>
      <family val="2"/>
    </font>
    <font>
      <b/>
      <sz val="10"/>
      <color theme="1"/>
      <name val="Arial Narrow"/>
      <family val="2"/>
    </font>
    <font>
      <sz val="10"/>
      <color theme="1"/>
      <name val="Arial Narrow"/>
      <family val="2"/>
    </font>
    <font>
      <b/>
      <sz val="10"/>
      <color rgb="FF000000"/>
      <name val="Arial Narrow"/>
      <family val="2"/>
    </font>
    <font>
      <b/>
      <sz val="9"/>
      <color rgb="FFFF0000"/>
      <name val="Arial Narrow"/>
      <family val="2"/>
    </font>
    <font>
      <sz val="9"/>
      <color rgb="FFFF0000"/>
      <name val="Arial Narrow"/>
      <family val="2"/>
    </font>
  </fonts>
  <fills count="2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bgColor rgb="FFFFFFFF"/>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rgb="FFFF0000"/>
        <bgColor indexed="64"/>
      </patternFill>
    </fill>
    <fill>
      <patternFill patternType="solid">
        <fgColor theme="9" tint="0.59999389629810485"/>
        <bgColor indexed="64"/>
      </patternFill>
    </fill>
    <fill>
      <patternFill patternType="solid">
        <fgColor rgb="FFD6DCE4"/>
        <bgColor rgb="FFD6DCE4"/>
      </patternFill>
    </fill>
    <fill>
      <patternFill patternType="solid">
        <fgColor theme="4" tint="0.79998168889431442"/>
        <bgColor indexed="64"/>
      </patternFill>
    </fill>
    <fill>
      <patternFill patternType="solid">
        <fgColor rgb="FFE2EFD9"/>
        <bgColor rgb="FFE2EFD9"/>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F2F2F2"/>
        <bgColor rgb="FF000000"/>
      </patternFill>
    </fill>
    <fill>
      <patternFill patternType="solid">
        <fgColor theme="0"/>
        <bgColor theme="0"/>
      </patternFill>
    </fill>
    <fill>
      <patternFill patternType="solid">
        <fgColor rgb="FFA8D08D"/>
        <bgColor rgb="FFA8D08D"/>
      </patternFill>
    </fill>
    <fill>
      <patternFill patternType="solid">
        <fgColor theme="9" tint="0.39997558519241921"/>
        <bgColor indexed="58"/>
      </patternFill>
    </fill>
    <fill>
      <patternFill patternType="solid">
        <fgColor rgb="FFECECEC"/>
        <bgColor rgb="FFECECEC"/>
      </patternFill>
    </fill>
    <fill>
      <patternFill patternType="solid">
        <fgColor rgb="FFC5E0B3"/>
        <bgColor rgb="FFC5E0B3"/>
      </patternFill>
    </fill>
    <fill>
      <patternFill patternType="solid">
        <fgColor theme="5" tint="0.39997558519241921"/>
        <bgColor indexed="64"/>
      </patternFill>
    </fill>
    <fill>
      <patternFill patternType="solid">
        <fgColor rgb="FFC5E0B3"/>
        <bgColor indexed="64"/>
      </patternFill>
    </fill>
    <fill>
      <patternFill patternType="solid">
        <fgColor theme="5" tint="0.59999389629810485"/>
        <bgColor indexed="64"/>
      </patternFill>
    </fill>
  </fills>
  <borders count="33">
    <border>
      <left/>
      <right/>
      <top/>
      <bottom/>
      <diagonal/>
    </border>
    <border>
      <left style="medium">
        <color theme="8" tint="0.399853511154515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bottom style="thin">
        <color theme="8" tint="0.39988402966399123"/>
      </bottom>
      <diagonal/>
    </border>
    <border>
      <left/>
      <right style="thin">
        <color theme="8" tint="0.39988402966399123"/>
      </right>
      <top style="thin">
        <color theme="8" tint="0.39988402966399123"/>
      </top>
      <bottom style="thin">
        <color theme="8" tint="0.39988402966399123"/>
      </bottom>
      <diagonal/>
    </border>
    <border>
      <left/>
      <right style="thin">
        <color theme="8" tint="0.39988402966399123"/>
      </right>
      <top style="thin">
        <color theme="8" tint="0.39988402966399123"/>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theme="8" tint="0.39988402966399123"/>
      </right>
      <top style="thin">
        <color theme="8" tint="0.39988402966399123"/>
      </top>
      <bottom style="medium">
        <color theme="8" tint="0.3998535111545152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3" fillId="0" borderId="0"/>
    <xf numFmtId="0" fontId="2" fillId="0" borderId="0"/>
    <xf numFmtId="43" fontId="1" fillId="0" borderId="0" applyFont="0" applyFill="0" applyBorder="0" applyAlignment="0" applyProtection="0"/>
  </cellStyleXfs>
  <cellXfs count="314">
    <xf numFmtId="0" fontId="0" fillId="0" borderId="0" xfId="0"/>
    <xf numFmtId="9" fontId="0" fillId="0" borderId="0" xfId="0" applyNumberFormat="1"/>
    <xf numFmtId="164" fontId="4" fillId="17" borderId="5" xfId="0" applyNumberFormat="1" applyFont="1" applyFill="1" applyBorder="1" applyAlignment="1">
      <alignment horizontal="left" vertical="center" wrapText="1"/>
    </xf>
    <xf numFmtId="0" fontId="9" fillId="0" borderId="0" xfId="0" applyFont="1"/>
    <xf numFmtId="0" fontId="8" fillId="12" borderId="5" xfId="0" applyFont="1" applyFill="1" applyBorder="1" applyAlignment="1">
      <alignment horizontal="left" vertical="center" wrapText="1"/>
    </xf>
    <xf numFmtId="0" fontId="14" fillId="12" borderId="0" xfId="0" applyFont="1" applyFill="1" applyAlignment="1" applyProtection="1">
      <alignment horizontal="center" vertical="center" wrapText="1"/>
      <protection locked="0"/>
    </xf>
    <xf numFmtId="0" fontId="15" fillId="12" borderId="0" xfId="0" applyFont="1" applyFill="1" applyAlignment="1" applyProtection="1">
      <alignment horizontal="center" vertical="center" wrapText="1"/>
      <protection locked="0"/>
    </xf>
    <xf numFmtId="0" fontId="9" fillId="0" borderId="5" xfId="0" applyFont="1" applyBorder="1" applyAlignment="1">
      <alignment horizontal="center"/>
    </xf>
    <xf numFmtId="0" fontId="13" fillId="0" borderId="4" xfId="0" applyFont="1" applyBorder="1" applyAlignment="1" applyProtection="1">
      <alignment horizontal="justify" vertical="center" wrapText="1"/>
      <protection locked="0"/>
    </xf>
    <xf numFmtId="0" fontId="13" fillId="0" borderId="3" xfId="0" applyFont="1" applyBorder="1" applyAlignment="1" applyProtection="1">
      <alignment horizontal="justify" vertical="center" wrapText="1"/>
      <protection locked="0"/>
    </xf>
    <xf numFmtId="0" fontId="13" fillId="0" borderId="22" xfId="0" applyFont="1" applyBorder="1" applyAlignment="1" applyProtection="1">
      <alignment horizontal="justify" vertical="center" wrapText="1"/>
      <protection locked="0"/>
    </xf>
    <xf numFmtId="0" fontId="10" fillId="0" borderId="0" xfId="0" applyFont="1"/>
    <xf numFmtId="0" fontId="8" fillId="5" borderId="5" xfId="0" applyFont="1" applyFill="1" applyBorder="1" applyAlignment="1">
      <alignment horizontal="center" vertical="center" wrapText="1"/>
    </xf>
    <xf numFmtId="0" fontId="11" fillId="2" borderId="5" xfId="0" applyFont="1" applyFill="1" applyBorder="1" applyAlignment="1">
      <alignment horizontal="left" vertical="center" wrapText="1"/>
    </xf>
    <xf numFmtId="0" fontId="13" fillId="2" borderId="5" xfId="0" applyFont="1" applyFill="1" applyBorder="1" applyAlignment="1">
      <alignment horizontal="left" vertical="center" wrapText="1"/>
    </xf>
    <xf numFmtId="9" fontId="11" fillId="2" borderId="5" xfId="1" applyFont="1" applyFill="1" applyBorder="1" applyAlignment="1" applyProtection="1">
      <alignment horizontal="center" vertical="center" wrapText="1"/>
    </xf>
    <xf numFmtId="0" fontId="13" fillId="2" borderId="5" xfId="3" applyFont="1" applyFill="1" applyBorder="1" applyAlignment="1">
      <alignment horizontal="left" vertical="center" wrapText="1"/>
    </xf>
    <xf numFmtId="9" fontId="13" fillId="2" borderId="5" xfId="1" applyFont="1" applyFill="1" applyBorder="1" applyAlignment="1" applyProtection="1">
      <alignment horizontal="center" vertical="center" wrapText="1"/>
    </xf>
    <xf numFmtId="0" fontId="22" fillId="4" borderId="5" xfId="0" applyFont="1" applyFill="1" applyBorder="1" applyAlignment="1">
      <alignment horizontal="left" vertical="center" wrapText="1"/>
    </xf>
    <xf numFmtId="0" fontId="11" fillId="2" borderId="5" xfId="0" applyFont="1" applyFill="1" applyBorder="1" applyAlignment="1">
      <alignment horizontal="center" vertical="center" wrapText="1"/>
    </xf>
    <xf numFmtId="2" fontId="13" fillId="2" borderId="5" xfId="1" applyNumberFormat="1" applyFont="1" applyFill="1" applyBorder="1" applyAlignment="1" applyProtection="1">
      <alignment horizontal="center" vertical="center" wrapText="1"/>
    </xf>
    <xf numFmtId="0" fontId="13" fillId="4" borderId="5" xfId="0" applyFont="1" applyFill="1" applyBorder="1" applyAlignment="1">
      <alignment horizontal="left" vertical="center" wrapText="1"/>
    </xf>
    <xf numFmtId="1" fontId="11" fillId="2" borderId="5" xfId="1" applyNumberFormat="1" applyFont="1" applyFill="1" applyBorder="1" applyAlignment="1" applyProtection="1">
      <alignment horizontal="center" vertical="center" wrapText="1"/>
    </xf>
    <xf numFmtId="2" fontId="11" fillId="2" borderId="5" xfId="0" applyNumberFormat="1" applyFont="1" applyFill="1" applyBorder="1" applyAlignment="1">
      <alignment horizontal="center" vertical="center"/>
    </xf>
    <xf numFmtId="0" fontId="11" fillId="2" borderId="5" xfId="0" applyFont="1" applyFill="1" applyBorder="1" applyAlignment="1">
      <alignment horizontal="center" vertical="center"/>
    </xf>
    <xf numFmtId="9" fontId="11" fillId="2" borderId="5" xfId="1" applyFont="1" applyFill="1" applyBorder="1" applyAlignment="1" applyProtection="1">
      <alignment horizontal="left" vertical="center" wrapText="1"/>
    </xf>
    <xf numFmtId="0" fontId="11" fillId="2" borderId="5" xfId="0" applyFont="1" applyFill="1" applyBorder="1" applyAlignment="1">
      <alignment horizontal="justify" vertical="center" wrapText="1"/>
    </xf>
    <xf numFmtId="0" fontId="6" fillId="2" borderId="0" xfId="0" applyFont="1" applyFill="1" applyBorder="1" applyAlignment="1">
      <alignment horizontal="left"/>
    </xf>
    <xf numFmtId="0" fontId="7" fillId="2" borderId="0" xfId="0" applyFont="1" applyFill="1" applyBorder="1"/>
    <xf numFmtId="0" fontId="10" fillId="0" borderId="0" xfId="0" applyFont="1" applyBorder="1"/>
    <xf numFmtId="0" fontId="10" fillId="0" borderId="0" xfId="0" applyFont="1" applyBorder="1" applyAlignment="1">
      <alignment horizontal="center" vertical="center"/>
    </xf>
    <xf numFmtId="0" fontId="20" fillId="2" borderId="0" xfId="0" applyFont="1" applyFill="1" applyBorder="1" applyAlignment="1">
      <alignment horizontal="left" vertical="center"/>
    </xf>
    <xf numFmtId="0" fontId="11" fillId="2" borderId="0" xfId="0" applyFont="1" applyFill="1" applyBorder="1" applyAlignment="1">
      <alignment horizontal="left"/>
    </xf>
    <xf numFmtId="0" fontId="11" fillId="2" borderId="0" xfId="0" applyFont="1" applyFill="1" applyBorder="1" applyAlignment="1">
      <alignment horizontal="center"/>
    </xf>
    <xf numFmtId="0" fontId="6" fillId="2" borderId="0" xfId="0" applyFont="1" applyFill="1" applyBorder="1" applyAlignment="1">
      <alignment horizontal="left" vertical="center"/>
    </xf>
    <xf numFmtId="0" fontId="8" fillId="13" borderId="5"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7" fillId="18" borderId="5" xfId="0" applyFont="1" applyFill="1" applyBorder="1" applyAlignment="1">
      <alignment horizontal="center" vertical="center" wrapText="1"/>
    </xf>
    <xf numFmtId="0" fontId="8" fillId="18" borderId="5" xfId="0" applyFont="1" applyFill="1" applyBorder="1" applyAlignment="1">
      <alignment horizontal="center" vertical="center" wrapText="1"/>
    </xf>
    <xf numFmtId="0" fontId="13" fillId="2" borderId="8" xfId="0" applyFont="1" applyFill="1" applyBorder="1" applyAlignment="1">
      <alignment horizontal="left" vertical="center" wrapText="1"/>
    </xf>
    <xf numFmtId="9" fontId="11" fillId="2" borderId="8" xfId="1" applyFont="1" applyFill="1" applyBorder="1" applyAlignment="1" applyProtection="1">
      <alignment horizontal="center" vertical="center" wrapText="1"/>
    </xf>
    <xf numFmtId="0" fontId="22" fillId="4" borderId="8" xfId="0" applyFont="1" applyFill="1" applyBorder="1" applyAlignment="1">
      <alignment horizontal="left" vertical="center" wrapText="1"/>
    </xf>
    <xf numFmtId="0" fontId="11" fillId="2" borderId="8" xfId="0" applyFont="1" applyFill="1" applyBorder="1" applyAlignment="1">
      <alignment horizontal="center" vertical="center" wrapText="1"/>
    </xf>
    <xf numFmtId="2" fontId="13" fillId="2" borderId="8" xfId="1" applyNumberFormat="1" applyFont="1" applyFill="1" applyBorder="1" applyAlignment="1" applyProtection="1">
      <alignment horizontal="center" vertical="center" wrapText="1"/>
    </xf>
    <xf numFmtId="9" fontId="8" fillId="13" borderId="17" xfId="0" applyNumberFormat="1" applyFont="1" applyFill="1" applyBorder="1" applyAlignment="1">
      <alignment horizontal="center" vertical="center"/>
    </xf>
    <xf numFmtId="0" fontId="11" fillId="17" borderId="5" xfId="0" applyFont="1" applyFill="1" applyBorder="1" applyAlignment="1">
      <alignment horizontal="center" vertical="center" wrapText="1"/>
    </xf>
    <xf numFmtId="0" fontId="11" fillId="17" borderId="5" xfId="0" applyFont="1" applyFill="1" applyBorder="1" applyAlignment="1">
      <alignment horizontal="left" vertical="center" wrapText="1"/>
    </xf>
    <xf numFmtId="9" fontId="11" fillId="5" borderId="5" xfId="2" applyNumberFormat="1" applyFont="1" applyFill="1" applyBorder="1" applyAlignment="1">
      <alignment horizontal="center" vertical="center" wrapText="1"/>
    </xf>
    <xf numFmtId="9" fontId="13" fillId="15" borderId="5" xfId="1" applyFont="1" applyFill="1" applyBorder="1" applyAlignment="1" applyProtection="1">
      <alignment horizontal="center" vertical="center" wrapText="1"/>
    </xf>
    <xf numFmtId="0" fontId="13" fillId="15" borderId="5" xfId="0" applyFont="1" applyFill="1" applyBorder="1" applyAlignment="1">
      <alignment horizontal="left" vertical="center" wrapText="1"/>
    </xf>
    <xf numFmtId="0" fontId="20" fillId="15" borderId="5" xfId="2" applyFont="1" applyFill="1" applyBorder="1" applyAlignment="1">
      <alignment horizontal="center" vertical="center" wrapText="1"/>
    </xf>
    <xf numFmtId="9" fontId="20" fillId="15" borderId="5" xfId="1" applyFont="1" applyFill="1" applyBorder="1" applyAlignment="1" applyProtection="1">
      <alignment horizontal="center" vertical="center" wrapText="1"/>
    </xf>
    <xf numFmtId="9" fontId="11" fillId="5" borderId="5" xfId="1" applyFont="1" applyFill="1" applyBorder="1" applyAlignment="1">
      <alignment horizontal="center" vertical="center" wrapText="1"/>
    </xf>
    <xf numFmtId="9" fontId="27" fillId="2" borderId="5" xfId="1" applyFont="1" applyFill="1" applyBorder="1" applyAlignment="1" applyProtection="1">
      <alignment horizontal="center" vertical="center" wrapText="1"/>
    </xf>
    <xf numFmtId="9" fontId="27" fillId="15" borderId="5" xfId="1" applyFont="1" applyFill="1" applyBorder="1" applyAlignment="1" applyProtection="1">
      <alignment horizontal="center" vertical="center" wrapText="1"/>
    </xf>
    <xf numFmtId="9" fontId="8" fillId="13" borderId="20" xfId="0" applyNumberFormat="1" applyFont="1" applyFill="1" applyBorder="1" applyAlignment="1">
      <alignment horizontal="center" vertical="center"/>
    </xf>
    <xf numFmtId="9" fontId="8" fillId="13" borderId="5" xfId="0" applyNumberFormat="1" applyFont="1" applyFill="1" applyBorder="1" applyAlignment="1">
      <alignment horizontal="center" vertical="center"/>
    </xf>
    <xf numFmtId="9" fontId="11" fillId="0" borderId="5" xfId="2" applyNumberFormat="1" applyFont="1" applyFill="1" applyBorder="1" applyAlignment="1">
      <alignment horizontal="center" vertical="center" wrapText="1"/>
    </xf>
    <xf numFmtId="0" fontId="11" fillId="2" borderId="7" xfId="0" applyFont="1" applyFill="1" applyBorder="1" applyAlignment="1">
      <alignment horizontal="justify" vertical="center" wrapText="1"/>
    </xf>
    <xf numFmtId="9" fontId="11" fillId="2" borderId="8" xfId="1" applyFont="1" applyFill="1" applyBorder="1" applyAlignment="1" applyProtection="1">
      <alignment horizontal="justify" vertical="center" wrapText="1"/>
    </xf>
    <xf numFmtId="9" fontId="11" fillId="2" borderId="7" xfId="1" applyFont="1" applyFill="1" applyBorder="1" applyAlignment="1" applyProtection="1">
      <alignment horizontal="justify" vertical="center" wrapText="1"/>
    </xf>
    <xf numFmtId="9" fontId="11" fillId="0" borderId="8" xfId="0" applyNumberFormat="1" applyFont="1" applyBorder="1" applyAlignment="1">
      <alignment horizontal="center" vertical="center"/>
    </xf>
    <xf numFmtId="9" fontId="11" fillId="5" borderId="8" xfId="0" applyNumberFormat="1" applyFont="1" applyFill="1" applyBorder="1" applyAlignment="1">
      <alignment horizontal="center" vertical="center"/>
    </xf>
    <xf numFmtId="9" fontId="22" fillId="5" borderId="23" xfId="0" applyNumberFormat="1" applyFont="1" applyFill="1" applyBorder="1" applyAlignment="1">
      <alignment horizontal="center" vertical="center" wrapText="1" readingOrder="1"/>
    </xf>
    <xf numFmtId="9" fontId="22" fillId="7" borderId="23" xfId="0" applyNumberFormat="1" applyFont="1" applyFill="1" applyBorder="1" applyAlignment="1">
      <alignment horizontal="center" vertical="center" wrapText="1" readingOrder="1"/>
    </xf>
    <xf numFmtId="9" fontId="22" fillId="7" borderId="24" xfId="0" applyNumberFormat="1" applyFont="1" applyFill="1" applyBorder="1" applyAlignment="1">
      <alignment horizontal="center" vertical="center" wrapText="1" readingOrder="1"/>
    </xf>
    <xf numFmtId="9" fontId="22" fillId="14" borderId="24" xfId="0" applyNumberFormat="1" applyFont="1" applyFill="1" applyBorder="1" applyAlignment="1">
      <alignment horizontal="center" vertical="center" wrapText="1" readingOrder="1"/>
    </xf>
    <xf numFmtId="9" fontId="11" fillId="0" borderId="16" xfId="0" applyNumberFormat="1" applyFont="1" applyBorder="1" applyAlignment="1">
      <alignment horizontal="center" vertical="center"/>
    </xf>
    <xf numFmtId="0" fontId="11" fillId="0" borderId="8" xfId="0" applyFont="1" applyBorder="1"/>
    <xf numFmtId="0" fontId="11" fillId="0" borderId="0" xfId="0" applyFont="1"/>
    <xf numFmtId="9" fontId="11" fillId="0" borderId="0" xfId="1" applyFont="1" applyBorder="1" applyAlignment="1" applyProtection="1">
      <alignment horizontal="center" vertical="center"/>
    </xf>
    <xf numFmtId="9" fontId="13" fillId="15" borderId="6" xfId="1" applyFont="1" applyFill="1" applyBorder="1" applyAlignment="1" applyProtection="1">
      <alignment horizontal="justify" vertical="center" wrapText="1"/>
    </xf>
    <xf numFmtId="0" fontId="13" fillId="15" borderId="5" xfId="0" applyFont="1" applyFill="1" applyBorder="1" applyAlignment="1">
      <alignment horizontal="justify" vertical="center" wrapText="1"/>
    </xf>
    <xf numFmtId="9" fontId="11" fillId="0" borderId="5" xfId="0" applyNumberFormat="1" applyFont="1" applyBorder="1" applyAlignment="1">
      <alignment horizontal="center" vertical="center"/>
    </xf>
    <xf numFmtId="9" fontId="11" fillId="5" borderId="5" xfId="0" applyNumberFormat="1" applyFont="1" applyFill="1" applyBorder="1" applyAlignment="1">
      <alignment horizontal="center" vertical="center"/>
    </xf>
    <xf numFmtId="9" fontId="20" fillId="9" borderId="5" xfId="1" applyFont="1" applyFill="1" applyBorder="1" applyAlignment="1" applyProtection="1">
      <alignment horizontal="center" vertical="center"/>
    </xf>
    <xf numFmtId="9" fontId="22" fillId="7" borderId="17" xfId="0" applyNumberFormat="1" applyFont="1" applyFill="1" applyBorder="1" applyAlignment="1">
      <alignment horizontal="center" vertical="center" wrapText="1" readingOrder="1"/>
    </xf>
    <xf numFmtId="9" fontId="22" fillId="7" borderId="19" xfId="0" applyNumberFormat="1" applyFont="1" applyFill="1" applyBorder="1" applyAlignment="1">
      <alignment horizontal="center" vertical="center" wrapText="1" readingOrder="1"/>
    </xf>
    <xf numFmtId="9" fontId="22" fillId="14" borderId="19" xfId="0" applyNumberFormat="1" applyFont="1" applyFill="1" applyBorder="1" applyAlignment="1">
      <alignment horizontal="center" vertical="center" wrapText="1" readingOrder="1"/>
    </xf>
    <xf numFmtId="9" fontId="11" fillId="0" borderId="10" xfId="0" applyNumberFormat="1" applyFont="1" applyBorder="1" applyAlignment="1">
      <alignment horizontal="center" vertical="center"/>
    </xf>
    <xf numFmtId="0" fontId="11" fillId="0" borderId="5" xfId="0" applyFont="1" applyBorder="1"/>
    <xf numFmtId="9" fontId="13" fillId="15" borderId="8" xfId="1" applyFont="1" applyFill="1" applyBorder="1" applyAlignment="1" applyProtection="1">
      <alignment horizontal="justify" vertical="center" wrapText="1"/>
    </xf>
    <xf numFmtId="9" fontId="13" fillId="15" borderId="5" xfId="1" applyFont="1" applyFill="1" applyBorder="1" applyAlignment="1" applyProtection="1">
      <alignment horizontal="justify" vertical="center" wrapText="1"/>
    </xf>
    <xf numFmtId="0" fontId="13" fillId="15" borderId="6" xfId="0" applyFont="1" applyFill="1" applyBorder="1" applyAlignment="1">
      <alignment horizontal="justify" vertical="center" wrapText="1"/>
    </xf>
    <xf numFmtId="9" fontId="22" fillId="5" borderId="17" xfId="0" applyNumberFormat="1" applyFont="1" applyFill="1" applyBorder="1" applyAlignment="1">
      <alignment horizontal="center" vertical="center" wrapText="1" readingOrder="1"/>
    </xf>
    <xf numFmtId="0" fontId="11" fillId="0" borderId="0" xfId="0" applyFont="1" applyAlignment="1">
      <alignment horizontal="center" vertical="center"/>
    </xf>
    <xf numFmtId="9" fontId="13" fillId="15" borderId="7" xfId="1" applyFont="1" applyFill="1" applyBorder="1" applyAlignment="1" applyProtection="1">
      <alignment horizontal="justify" vertical="center" wrapText="1"/>
    </xf>
    <xf numFmtId="9" fontId="31" fillId="5" borderId="17" xfId="0" applyNumberFormat="1" applyFont="1" applyFill="1" applyBorder="1" applyAlignment="1">
      <alignment horizontal="center" vertical="center" wrapText="1" readingOrder="1"/>
    </xf>
    <xf numFmtId="9" fontId="11" fillId="15" borderId="6" xfId="1" applyFont="1" applyFill="1" applyBorder="1" applyAlignment="1" applyProtection="1">
      <alignment horizontal="justify" vertical="center" wrapText="1"/>
    </xf>
    <xf numFmtId="9" fontId="11" fillId="15" borderId="8" xfId="1" applyFont="1" applyFill="1" applyBorder="1" applyAlignment="1" applyProtection="1">
      <alignment horizontal="justify" vertical="center" wrapText="1"/>
    </xf>
    <xf numFmtId="9" fontId="11" fillId="2" borderId="5" xfId="1" applyFont="1" applyFill="1" applyBorder="1" applyAlignment="1" applyProtection="1">
      <alignment horizontal="justify" vertical="center" wrapText="1"/>
    </xf>
    <xf numFmtId="0" fontId="13" fillId="2" borderId="5" xfId="0" applyFont="1" applyFill="1" applyBorder="1" applyAlignment="1">
      <alignment horizontal="justify" vertical="center" wrapText="1"/>
    </xf>
    <xf numFmtId="0" fontId="22" fillId="0" borderId="17" xfId="0" applyFont="1" applyBorder="1" applyAlignment="1">
      <alignment horizontal="center" vertical="center" wrapText="1" readingOrder="1"/>
    </xf>
    <xf numFmtId="9" fontId="22" fillId="0" borderId="17" xfId="0" applyNumberFormat="1" applyFont="1" applyBorder="1" applyAlignment="1">
      <alignment horizontal="center" vertical="center" wrapText="1" readingOrder="1"/>
    </xf>
    <xf numFmtId="0" fontId="22" fillId="0" borderId="20" xfId="0" applyFont="1" applyBorder="1" applyAlignment="1">
      <alignment horizontal="center" vertical="center" wrapText="1" readingOrder="1"/>
    </xf>
    <xf numFmtId="9" fontId="22" fillId="7" borderId="19" xfId="1" applyFont="1" applyFill="1" applyBorder="1" applyAlignment="1" applyProtection="1">
      <alignment horizontal="center" vertical="center" wrapText="1" readingOrder="1"/>
    </xf>
    <xf numFmtId="0" fontId="13" fillId="2" borderId="6" xfId="0" applyFont="1" applyFill="1" applyBorder="1" applyAlignment="1">
      <alignment horizontal="justify" vertical="center" wrapText="1"/>
    </xf>
    <xf numFmtId="9" fontId="22" fillId="0" borderId="20" xfId="0" applyNumberFormat="1" applyFont="1" applyBorder="1" applyAlignment="1">
      <alignment horizontal="center" vertical="center" wrapText="1" readingOrder="1"/>
    </xf>
    <xf numFmtId="9" fontId="13" fillId="2" borderId="5" xfId="0" applyNumberFormat="1" applyFont="1" applyFill="1" applyBorder="1" applyAlignment="1">
      <alignment horizontal="justify" vertical="center" wrapText="1"/>
    </xf>
    <xf numFmtId="9" fontId="11" fillId="0" borderId="5" xfId="0" applyNumberFormat="1" applyFont="1" applyFill="1" applyBorder="1" applyAlignment="1">
      <alignment horizontal="center" vertical="center"/>
    </xf>
    <xf numFmtId="9" fontId="11" fillId="0" borderId="8" xfId="0" applyNumberFormat="1" applyFont="1" applyFill="1" applyBorder="1" applyAlignment="1">
      <alignment horizontal="center" vertical="center"/>
    </xf>
    <xf numFmtId="9" fontId="22" fillId="0" borderId="8" xfId="0" applyNumberFormat="1" applyFont="1" applyFill="1" applyBorder="1" applyAlignment="1">
      <alignment horizontal="center" vertical="center"/>
    </xf>
    <xf numFmtId="0" fontId="11" fillId="0" borderId="5" xfId="0" applyFont="1" applyFill="1" applyBorder="1" applyAlignment="1">
      <alignment horizontal="left" vertical="center" wrapText="1"/>
    </xf>
    <xf numFmtId="0" fontId="11" fillId="17" borderId="17" xfId="0" applyFont="1" applyFill="1" applyBorder="1" applyAlignment="1">
      <alignment horizontal="left" vertical="center" wrapText="1"/>
    </xf>
    <xf numFmtId="0" fontId="11" fillId="17" borderId="17" xfId="0" applyFont="1" applyFill="1" applyBorder="1" applyAlignment="1">
      <alignment horizontal="center" vertical="center" wrapText="1"/>
    </xf>
    <xf numFmtId="0" fontId="11" fillId="2" borderId="5" xfId="0" applyFont="1" applyFill="1" applyBorder="1" applyAlignment="1">
      <alignment vertical="center" wrapText="1"/>
    </xf>
    <xf numFmtId="0" fontId="11" fillId="17" borderId="17" xfId="0" applyFont="1" applyFill="1" applyBorder="1" applyAlignment="1">
      <alignment vertical="center" wrapText="1"/>
    </xf>
    <xf numFmtId="0" fontId="13" fillId="8" borderId="8" xfId="0" applyFont="1" applyFill="1" applyBorder="1" applyAlignment="1">
      <alignment horizontal="left" vertical="center" wrapText="1"/>
    </xf>
    <xf numFmtId="9" fontId="13" fillId="5" borderId="8" xfId="1" applyFont="1" applyFill="1" applyBorder="1" applyAlignment="1" applyProtection="1">
      <alignment horizontal="center" vertical="center" wrapText="1"/>
    </xf>
    <xf numFmtId="9" fontId="11" fillId="5" borderId="8" xfId="1" applyFont="1" applyFill="1" applyBorder="1" applyAlignment="1">
      <alignment horizontal="center" vertical="center" wrapText="1"/>
    </xf>
    <xf numFmtId="9" fontId="11" fillId="5" borderId="5" xfId="0" applyNumberFormat="1" applyFont="1" applyFill="1" applyBorder="1" applyAlignment="1">
      <alignment horizontal="center" vertical="center" wrapText="1"/>
    </xf>
    <xf numFmtId="0" fontId="22" fillId="5" borderId="17" xfId="0" applyFont="1" applyFill="1" applyBorder="1" applyAlignment="1">
      <alignment horizontal="center" vertical="center" wrapText="1" readingOrder="1"/>
    </xf>
    <xf numFmtId="1" fontId="11" fillId="5" borderId="5" xfId="0" applyNumberFormat="1" applyFont="1" applyFill="1" applyBorder="1" applyAlignment="1">
      <alignment horizontal="center" vertical="center"/>
    </xf>
    <xf numFmtId="9" fontId="11" fillId="5" borderId="5" xfId="1" applyFont="1" applyFill="1" applyBorder="1" applyAlignment="1" applyProtection="1">
      <alignment horizontal="center" vertical="center"/>
    </xf>
    <xf numFmtId="2" fontId="11" fillId="5" borderId="5"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9" fontId="11" fillId="9" borderId="8" xfId="1" applyFont="1" applyFill="1" applyBorder="1" applyAlignment="1">
      <alignment horizontal="center" vertical="center" wrapText="1"/>
    </xf>
    <xf numFmtId="1" fontId="13" fillId="5" borderId="5" xfId="0" applyNumberFormat="1" applyFont="1" applyFill="1" applyBorder="1" applyAlignment="1">
      <alignment horizontal="center" vertical="center"/>
    </xf>
    <xf numFmtId="1" fontId="13" fillId="0" borderId="5" xfId="0" applyNumberFormat="1" applyFont="1" applyFill="1" applyBorder="1" applyAlignment="1">
      <alignment horizontal="center" vertical="center"/>
    </xf>
    <xf numFmtId="0" fontId="22" fillId="0" borderId="17" xfId="0" applyFont="1" applyFill="1" applyBorder="1" applyAlignment="1">
      <alignment horizontal="center" vertical="center" wrapText="1" readingOrder="1"/>
    </xf>
    <xf numFmtId="2" fontId="11" fillId="0" borderId="5" xfId="0" applyNumberFormat="1" applyFont="1" applyFill="1" applyBorder="1" applyAlignment="1">
      <alignment horizontal="center" vertical="center"/>
    </xf>
    <xf numFmtId="9" fontId="13" fillId="0" borderId="5" xfId="1" applyFont="1" applyFill="1" applyBorder="1" applyAlignment="1" applyProtection="1">
      <alignment horizontal="center" vertical="center" wrapText="1"/>
    </xf>
    <xf numFmtId="0" fontId="13" fillId="0" borderId="5" xfId="0" applyFont="1" applyFill="1" applyBorder="1" applyAlignment="1">
      <alignment horizontal="left" vertical="center" wrapText="1"/>
    </xf>
    <xf numFmtId="0" fontId="23" fillId="0" borderId="5" xfId="0" applyFont="1" applyFill="1" applyBorder="1" applyAlignment="1">
      <alignment horizontal="left" vertical="center" wrapText="1"/>
    </xf>
    <xf numFmtId="9" fontId="27" fillId="0" borderId="5" xfId="1" applyFont="1" applyFill="1" applyBorder="1" applyAlignment="1" applyProtection="1">
      <alignment horizontal="center" vertical="center" wrapText="1"/>
    </xf>
    <xf numFmtId="0" fontId="20" fillId="0" borderId="0" xfId="0" applyFont="1" applyFill="1" applyBorder="1" applyAlignment="1">
      <alignment horizontal="left" vertical="center"/>
    </xf>
    <xf numFmtId="0" fontId="25" fillId="0" borderId="5" xfId="0" applyFont="1" applyFill="1" applyBorder="1" applyAlignment="1">
      <alignment horizontal="left" vertical="center" wrapText="1"/>
    </xf>
    <xf numFmtId="0" fontId="28" fillId="0" borderId="5" xfId="2" applyFont="1" applyFill="1" applyBorder="1" applyAlignment="1">
      <alignment horizontal="left" vertical="center" wrapText="1"/>
    </xf>
    <xf numFmtId="0" fontId="25" fillId="0" borderId="5" xfId="2" applyFont="1" applyFill="1" applyBorder="1" applyAlignment="1">
      <alignment horizontal="left" vertical="center" wrapText="1"/>
    </xf>
    <xf numFmtId="0" fontId="11" fillId="0" borderId="5" xfId="0" applyFont="1" applyFill="1" applyBorder="1" applyAlignment="1">
      <alignment vertical="center" wrapText="1"/>
    </xf>
    <xf numFmtId="9" fontId="26" fillId="15" borderId="5" xfId="1" applyNumberFormat="1" applyFont="1" applyFill="1" applyBorder="1" applyAlignment="1" applyProtection="1">
      <alignment horizontal="center" vertical="center" wrapText="1"/>
    </xf>
    <xf numFmtId="9" fontId="20" fillId="15" borderId="5" xfId="1" applyNumberFormat="1" applyFont="1" applyFill="1" applyBorder="1" applyAlignment="1" applyProtection="1">
      <alignment horizontal="center" vertical="center" wrapText="1"/>
    </xf>
    <xf numFmtId="9" fontId="11" fillId="15" borderId="5" xfId="1" applyFont="1" applyFill="1" applyBorder="1" applyAlignment="1" applyProtection="1">
      <alignment horizontal="center" vertical="center" wrapText="1"/>
    </xf>
    <xf numFmtId="0" fontId="13" fillId="15" borderId="5" xfId="0" applyFont="1" applyFill="1" applyBorder="1" applyAlignment="1">
      <alignment horizontal="justify" vertical="center" wrapText="1"/>
    </xf>
    <xf numFmtId="9" fontId="22" fillId="22" borderId="17" xfId="0" applyNumberFormat="1" applyFont="1" applyFill="1" applyBorder="1" applyAlignment="1">
      <alignment horizontal="center" vertical="center" wrapText="1" readingOrder="1"/>
    </xf>
    <xf numFmtId="164" fontId="11" fillId="17" borderId="5" xfId="0" applyNumberFormat="1" applyFont="1" applyFill="1" applyBorder="1" applyAlignment="1">
      <alignment horizontal="left" vertical="center" wrapText="1"/>
    </xf>
    <xf numFmtId="0" fontId="20" fillId="10" borderId="5" xfId="0" applyFont="1" applyFill="1" applyBorder="1" applyAlignment="1">
      <alignment horizontal="center" vertical="center"/>
    </xf>
    <xf numFmtId="0" fontId="20" fillId="5" borderId="5" xfId="0" applyFont="1" applyFill="1" applyBorder="1" applyAlignment="1">
      <alignment horizontal="center" vertical="center" wrapText="1"/>
    </xf>
    <xf numFmtId="0" fontId="33" fillId="10" borderId="5" xfId="0" applyFont="1" applyFill="1" applyBorder="1" applyAlignment="1">
      <alignment horizontal="center" vertical="center" wrapText="1"/>
    </xf>
    <xf numFmtId="0" fontId="33" fillId="10" borderId="5"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9" xfId="0" applyFont="1" applyFill="1" applyBorder="1" applyAlignment="1">
      <alignment horizontal="center" vertical="center"/>
    </xf>
    <xf numFmtId="0" fontId="36" fillId="23" borderId="28" xfId="0" applyFont="1" applyFill="1" applyBorder="1" applyAlignment="1">
      <alignment horizontal="center" vertical="center" wrapText="1"/>
    </xf>
    <xf numFmtId="0" fontId="36" fillId="23" borderId="29" xfId="0" applyFont="1" applyFill="1" applyBorder="1" applyAlignment="1">
      <alignment vertical="center" wrapText="1"/>
    </xf>
    <xf numFmtId="0" fontId="35" fillId="0" borderId="30" xfId="0" applyFont="1" applyBorder="1" applyAlignment="1">
      <alignment vertical="center" wrapText="1"/>
    </xf>
    <xf numFmtId="0" fontId="35" fillId="0" borderId="31" xfId="0" applyFont="1" applyBorder="1" applyAlignment="1">
      <alignment vertical="center" wrapText="1"/>
    </xf>
    <xf numFmtId="9" fontId="11" fillId="15" borderId="5" xfId="1" applyFont="1" applyFill="1" applyBorder="1" applyAlignment="1" applyProtection="1">
      <alignment horizontal="justify" vertical="center" wrapText="1"/>
    </xf>
    <xf numFmtId="0" fontId="11" fillId="15" borderId="5" xfId="0" applyFont="1" applyFill="1" applyBorder="1" applyAlignment="1">
      <alignment horizontal="left" vertical="center" wrapText="1"/>
    </xf>
    <xf numFmtId="0" fontId="11" fillId="15" borderId="5" xfId="0" applyFont="1" applyFill="1" applyBorder="1" applyAlignment="1">
      <alignment horizontal="justify" vertical="center" wrapText="1"/>
    </xf>
    <xf numFmtId="0" fontId="10" fillId="2" borderId="5" xfId="0" applyFont="1" applyFill="1" applyBorder="1" applyAlignment="1">
      <alignment horizontal="justify" vertical="center" wrapText="1"/>
    </xf>
    <xf numFmtId="0" fontId="10" fillId="2" borderId="5" xfId="0" applyFont="1" applyFill="1" applyBorder="1" applyAlignment="1">
      <alignment horizontal="center" vertical="center" wrapText="1"/>
    </xf>
    <xf numFmtId="9" fontId="10" fillId="2" borderId="5" xfId="0" applyNumberFormat="1" applyFont="1" applyFill="1" applyBorder="1" applyAlignment="1">
      <alignment horizontal="center" vertical="center" wrapText="1"/>
    </xf>
    <xf numFmtId="9" fontId="10" fillId="0" borderId="5" xfId="0" applyNumberFormat="1" applyFont="1" applyBorder="1" applyAlignment="1">
      <alignment horizontal="center" vertical="center"/>
    </xf>
    <xf numFmtId="0" fontId="10" fillId="15" borderId="5" xfId="0" applyFont="1" applyFill="1" applyBorder="1" applyAlignment="1">
      <alignment horizontal="center" vertical="center" wrapText="1"/>
    </xf>
    <xf numFmtId="9" fontId="10" fillId="15" borderId="5" xfId="0" applyNumberFormat="1" applyFont="1" applyFill="1" applyBorder="1" applyAlignment="1">
      <alignment horizontal="center" vertical="center" wrapText="1"/>
    </xf>
    <xf numFmtId="0" fontId="10" fillId="15" borderId="5" xfId="0" applyFont="1" applyFill="1" applyBorder="1" applyAlignment="1">
      <alignment horizontal="center" vertical="center"/>
    </xf>
    <xf numFmtId="9" fontId="10" fillId="15" borderId="5" xfId="1" applyFont="1" applyFill="1" applyBorder="1" applyAlignment="1">
      <alignment horizontal="center" vertical="center"/>
    </xf>
    <xf numFmtId="0" fontId="12" fillId="15" borderId="6" xfId="0" applyFont="1" applyFill="1" applyBorder="1" applyAlignment="1" applyProtection="1">
      <alignment horizontal="left" vertical="center" wrapText="1"/>
      <protection locked="0"/>
    </xf>
    <xf numFmtId="0" fontId="12" fillId="15" borderId="6" xfId="0" applyFont="1" applyFill="1" applyBorder="1" applyAlignment="1" applyProtection="1">
      <alignment horizontal="center" vertical="center" wrapText="1"/>
      <protection locked="0"/>
    </xf>
    <xf numFmtId="9" fontId="12" fillId="15" borderId="6" xfId="0" applyNumberFormat="1" applyFont="1" applyFill="1" applyBorder="1" applyAlignment="1" applyProtection="1">
      <alignment horizontal="center" vertical="center" wrapText="1"/>
      <protection locked="0"/>
    </xf>
    <xf numFmtId="9" fontId="10" fillId="15" borderId="5" xfId="0" applyNumberFormat="1" applyFont="1" applyFill="1" applyBorder="1" applyAlignment="1">
      <alignment horizontal="center" vertical="center"/>
    </xf>
    <xf numFmtId="0" fontId="12" fillId="15" borderId="5" xfId="0" applyFont="1" applyFill="1" applyBorder="1" applyAlignment="1" applyProtection="1">
      <alignment horizontal="center" vertical="center" wrapText="1"/>
      <protection locked="0"/>
    </xf>
    <xf numFmtId="0" fontId="12" fillId="15" borderId="5" xfId="0" applyFont="1" applyFill="1" applyBorder="1" applyAlignment="1" applyProtection="1">
      <alignment horizontal="justify" vertical="center" wrapText="1"/>
      <protection locked="0"/>
    </xf>
    <xf numFmtId="0" fontId="12" fillId="2" borderId="5" xfId="0" applyFont="1" applyFill="1" applyBorder="1" applyAlignment="1" applyProtection="1">
      <alignment horizontal="justify" vertical="center" wrapText="1"/>
      <protection locked="0"/>
    </xf>
    <xf numFmtId="0" fontId="12" fillId="2" borderId="5" xfId="0" applyFont="1" applyFill="1" applyBorder="1" applyAlignment="1" applyProtection="1">
      <alignment horizontal="center" vertical="center" wrapText="1"/>
      <protection locked="0"/>
    </xf>
    <xf numFmtId="1" fontId="10" fillId="0" borderId="5" xfId="1" applyNumberFormat="1" applyFont="1" applyBorder="1" applyAlignment="1">
      <alignment horizontal="center" vertical="center"/>
    </xf>
    <xf numFmtId="0" fontId="12" fillId="15" borderId="8"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9" fontId="10" fillId="0" borderId="5" xfId="1" applyFont="1" applyBorder="1" applyAlignment="1">
      <alignment horizontal="center" vertical="center"/>
    </xf>
    <xf numFmtId="0" fontId="10" fillId="0" borderId="0" xfId="0" applyFont="1" applyAlignment="1">
      <alignment vertical="center"/>
    </xf>
    <xf numFmtId="0" fontId="10" fillId="15" borderId="0" xfId="0" applyFont="1" applyFill="1" applyAlignment="1">
      <alignment vertical="center"/>
    </xf>
    <xf numFmtId="9" fontId="10" fillId="24" borderId="5" xfId="0" applyNumberFormat="1" applyFont="1" applyFill="1" applyBorder="1" applyAlignment="1">
      <alignment horizontal="center" vertical="center" wrapText="1"/>
    </xf>
    <xf numFmtId="9" fontId="12" fillId="24" borderId="6" xfId="0" applyNumberFormat="1" applyFont="1" applyFill="1" applyBorder="1" applyAlignment="1" applyProtection="1">
      <alignment horizontal="center" vertical="center" wrapText="1"/>
      <protection locked="0"/>
    </xf>
    <xf numFmtId="0" fontId="12" fillId="24" borderId="5" xfId="0" applyFont="1" applyFill="1" applyBorder="1" applyAlignment="1" applyProtection="1">
      <alignment horizontal="center" vertical="center" wrapText="1"/>
      <protection locked="0"/>
    </xf>
    <xf numFmtId="1" fontId="10" fillId="24" borderId="5" xfId="1" applyNumberFormat="1" applyFont="1" applyFill="1" applyBorder="1" applyAlignment="1">
      <alignment horizontal="center" vertical="center"/>
    </xf>
    <xf numFmtId="0" fontId="10" fillId="24" borderId="5" xfId="0" applyFont="1" applyFill="1" applyBorder="1" applyAlignment="1">
      <alignment horizontal="center" vertical="center"/>
    </xf>
    <xf numFmtId="9" fontId="10" fillId="24" borderId="5" xfId="0" applyNumberFormat="1" applyFont="1" applyFill="1" applyBorder="1" applyAlignment="1">
      <alignment horizontal="center" vertical="center"/>
    </xf>
    <xf numFmtId="9" fontId="10" fillId="24" borderId="5" xfId="1" applyFont="1" applyFill="1" applyBorder="1" applyAlignment="1">
      <alignment horizontal="center" vertical="center"/>
    </xf>
    <xf numFmtId="0" fontId="10" fillId="24" borderId="0" xfId="0" applyFont="1" applyFill="1" applyAlignment="1">
      <alignment vertical="center"/>
    </xf>
    <xf numFmtId="9" fontId="12" fillId="2" borderId="6" xfId="1" applyFont="1" applyFill="1" applyBorder="1" applyAlignment="1" applyProtection="1">
      <alignment horizontal="center" vertical="center" wrapText="1"/>
      <protection locked="0"/>
    </xf>
    <xf numFmtId="0" fontId="12" fillId="2" borderId="6" xfId="0" applyFont="1" applyFill="1" applyBorder="1" applyAlignment="1" applyProtection="1">
      <alignment horizontal="left" vertical="center" wrapText="1"/>
      <protection locked="0"/>
    </xf>
    <xf numFmtId="0" fontId="34" fillId="6" borderId="5" xfId="0" applyFont="1" applyFill="1" applyBorder="1" applyAlignment="1">
      <alignment horizontal="center" vertical="center"/>
    </xf>
    <xf numFmtId="0" fontId="34" fillId="6" borderId="5" xfId="0" applyFont="1" applyFill="1" applyBorder="1" applyAlignment="1">
      <alignment horizontal="center" vertical="center" wrapText="1"/>
    </xf>
    <xf numFmtId="0" fontId="34" fillId="24" borderId="5" xfId="0" applyFont="1" applyFill="1" applyBorder="1" applyAlignment="1">
      <alignment horizontal="center" vertical="center" wrapText="1"/>
    </xf>
    <xf numFmtId="0" fontId="35" fillId="0" borderId="0" xfId="0" applyFont="1" applyAlignment="1">
      <alignment vertical="center"/>
    </xf>
    <xf numFmtId="0" fontId="10" fillId="0" borderId="0" xfId="0" applyFont="1" applyAlignment="1">
      <alignment horizontal="center" vertical="center"/>
    </xf>
    <xf numFmtId="9" fontId="10" fillId="24" borderId="6" xfId="0" applyNumberFormat="1" applyFont="1" applyFill="1" applyBorder="1" applyAlignment="1">
      <alignment horizontal="center" vertical="center" wrapText="1"/>
    </xf>
    <xf numFmtId="9" fontId="12" fillId="15" borderId="6" xfId="1" applyFont="1" applyFill="1" applyBorder="1" applyAlignment="1" applyProtection="1">
      <alignment horizontal="center" vertical="center" wrapText="1"/>
      <protection locked="0"/>
    </xf>
    <xf numFmtId="1" fontId="24" fillId="3" borderId="5" xfId="1" applyNumberFormat="1" applyFont="1" applyFill="1" applyBorder="1" applyAlignment="1" applyProtection="1">
      <alignment horizontal="center" vertical="center" wrapText="1"/>
    </xf>
    <xf numFmtId="1" fontId="26" fillId="6" borderId="5" xfId="1" applyNumberFormat="1" applyFont="1" applyFill="1" applyBorder="1" applyAlignment="1" applyProtection="1">
      <alignment horizontal="center" vertical="center" wrapText="1"/>
    </xf>
    <xf numFmtId="0" fontId="13" fillId="0" borderId="5" xfId="0" applyFont="1" applyFill="1" applyBorder="1" applyAlignment="1">
      <alignment horizontal="left" vertical="center" wrapText="1"/>
    </xf>
    <xf numFmtId="1" fontId="13" fillId="0" borderId="5" xfId="1" applyNumberFormat="1" applyFont="1" applyBorder="1" applyAlignment="1" applyProtection="1">
      <alignment horizontal="center" vertical="center" wrapText="1"/>
    </xf>
    <xf numFmtId="1" fontId="13" fillId="0" borderId="5" xfId="6" applyNumberFormat="1" applyFont="1" applyFill="1" applyBorder="1" applyAlignment="1" applyProtection="1">
      <alignment horizontal="center" vertical="center" wrapText="1"/>
    </xf>
    <xf numFmtId="1" fontId="13" fillId="3" borderId="5" xfId="6" applyNumberFormat="1" applyFont="1" applyFill="1" applyBorder="1" applyAlignment="1" applyProtection="1">
      <alignment horizontal="center" vertical="center" wrapText="1"/>
    </xf>
    <xf numFmtId="1" fontId="26" fillId="6" borderId="5" xfId="6" applyNumberFormat="1" applyFont="1" applyFill="1" applyBorder="1" applyAlignment="1" applyProtection="1">
      <alignment horizontal="center" vertical="center" wrapText="1"/>
    </xf>
    <xf numFmtId="1" fontId="13" fillId="2" borderId="5" xfId="1" applyNumberFormat="1" applyFont="1" applyFill="1" applyBorder="1" applyAlignment="1" applyProtection="1">
      <alignment horizontal="center" vertical="center" wrapText="1"/>
    </xf>
    <xf numFmtId="1" fontId="13" fillId="3" borderId="5" xfId="1" applyNumberFormat="1" applyFont="1" applyFill="1" applyBorder="1" applyAlignment="1" applyProtection="1">
      <alignment horizontal="center" vertical="center" wrapText="1"/>
    </xf>
    <xf numFmtId="0" fontId="11" fillId="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1" fillId="0" borderId="5" xfId="0" applyFont="1" applyFill="1" applyBorder="1" applyAlignment="1">
      <alignment horizontal="left" vertical="center" wrapText="1"/>
    </xf>
    <xf numFmtId="1" fontId="11" fillId="0" borderId="5" xfId="1" applyNumberFormat="1" applyFont="1" applyFill="1" applyBorder="1" applyAlignment="1" applyProtection="1">
      <alignment horizontal="center" vertical="center" wrapText="1"/>
    </xf>
    <xf numFmtId="1" fontId="13" fillId="0" borderId="5" xfId="1" applyNumberFormat="1" applyFont="1" applyFill="1" applyBorder="1" applyAlignment="1" applyProtection="1">
      <alignment horizontal="center" vertical="center" wrapText="1"/>
    </xf>
    <xf numFmtId="0" fontId="11" fillId="0" borderId="17" xfId="0" applyFont="1" applyFill="1" applyBorder="1" applyAlignment="1">
      <alignment horizontal="center" vertical="center" wrapText="1"/>
    </xf>
    <xf numFmtId="0" fontId="11" fillId="0" borderId="17" xfId="0" applyFont="1" applyFill="1" applyBorder="1" applyAlignment="1">
      <alignment horizontal="left" vertical="center" wrapText="1"/>
    </xf>
    <xf numFmtId="9" fontId="20" fillId="5" borderId="5" xfId="1" applyFont="1" applyFill="1" applyBorder="1" applyAlignment="1" applyProtection="1">
      <alignment horizontal="center" vertical="center" wrapText="1"/>
    </xf>
    <xf numFmtId="0" fontId="11" fillId="0" borderId="5" xfId="2" applyFont="1" applyFill="1" applyBorder="1" applyAlignment="1">
      <alignment horizontal="center" vertical="center" wrapText="1"/>
    </xf>
    <xf numFmtId="0" fontId="20" fillId="5" borderId="5" xfId="2"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3" fillId="2" borderId="6"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1" fillId="17" borderId="26" xfId="0" applyFont="1" applyFill="1" applyBorder="1" applyAlignment="1">
      <alignment horizontal="center" vertical="center" wrapText="1"/>
    </xf>
    <xf numFmtId="0" fontId="11" fillId="17" borderId="8"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17" borderId="6" xfId="0" applyFont="1" applyFill="1" applyBorder="1" applyAlignment="1">
      <alignment horizontal="left" vertical="center" wrapText="1"/>
    </xf>
    <xf numFmtId="0" fontId="11" fillId="17" borderId="7" xfId="0" applyFont="1" applyFill="1" applyBorder="1" applyAlignment="1">
      <alignment horizontal="left" vertical="center" wrapText="1"/>
    </xf>
    <xf numFmtId="0" fontId="11" fillId="17" borderId="8"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8" fillId="13" borderId="5" xfId="0" applyFont="1" applyFill="1" applyBorder="1" applyAlignment="1">
      <alignment horizontal="center" vertical="center" wrapText="1"/>
    </xf>
    <xf numFmtId="0" fontId="11" fillId="17" borderId="25" xfId="0" applyFont="1" applyFill="1" applyBorder="1" applyAlignment="1">
      <alignment horizontal="center" vertical="center" wrapText="1"/>
    </xf>
    <xf numFmtId="0" fontId="18" fillId="21" borderId="5" xfId="0" applyFont="1" applyFill="1" applyBorder="1" applyAlignment="1">
      <alignment horizontal="center" vertical="center" wrapText="1"/>
    </xf>
    <xf numFmtId="0" fontId="12" fillId="0" borderId="5" xfId="0" applyFont="1" applyBorder="1"/>
    <xf numFmtId="0" fontId="16" fillId="13" borderId="5" xfId="0" applyFont="1" applyFill="1" applyBorder="1" applyAlignment="1">
      <alignment horizontal="center" vertical="center" wrapText="1"/>
    </xf>
    <xf numFmtId="0" fontId="19" fillId="0" borderId="14" xfId="0" applyFont="1" applyBorder="1" applyAlignment="1">
      <alignment horizontal="center" vertical="center"/>
    </xf>
    <xf numFmtId="0" fontId="19" fillId="0" borderId="18" xfId="0" applyFont="1" applyBorder="1" applyAlignment="1">
      <alignment horizontal="center" vertical="center"/>
    </xf>
    <xf numFmtId="0" fontId="19" fillId="0" borderId="15"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pplyBorder="1" applyAlignment="1">
      <alignment horizontal="center" vertical="center"/>
    </xf>
    <xf numFmtId="0" fontId="19" fillId="0" borderId="2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6" xfId="0" applyFont="1" applyBorder="1" applyAlignment="1">
      <alignment horizontal="center" vertical="center"/>
    </xf>
    <xf numFmtId="0" fontId="17" fillId="18" borderId="5" xfId="0" applyFont="1" applyFill="1" applyBorder="1" applyAlignment="1">
      <alignment horizontal="center" vertical="center" wrapText="1"/>
    </xf>
    <xf numFmtId="0" fontId="8" fillId="18" borderId="5" xfId="0" applyFont="1" applyFill="1" applyBorder="1" applyAlignment="1">
      <alignment horizontal="center" vertical="center" wrapText="1"/>
    </xf>
    <xf numFmtId="0" fontId="10" fillId="0" borderId="5" xfId="0" applyFont="1" applyBorder="1"/>
    <xf numFmtId="0" fontId="6" fillId="2" borderId="5" xfId="0" applyFont="1" applyFill="1" applyBorder="1" applyAlignment="1">
      <alignment horizontal="center"/>
    </xf>
    <xf numFmtId="0" fontId="8" fillId="13" borderId="5" xfId="0" applyFont="1" applyFill="1" applyBorder="1" applyAlignment="1">
      <alignment horizontal="center" vertical="center"/>
    </xf>
    <xf numFmtId="0" fontId="14" fillId="19" borderId="5" xfId="2" applyFont="1" applyFill="1" applyBorder="1" applyAlignment="1">
      <alignment horizontal="center" vertical="center" wrapText="1"/>
    </xf>
    <xf numFmtId="0" fontId="18" fillId="2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9" fontId="22" fillId="16" borderId="6" xfId="0" applyNumberFormat="1" applyFont="1" applyFill="1" applyBorder="1" applyAlignment="1">
      <alignment horizontal="center" vertical="center"/>
    </xf>
    <xf numFmtId="9" fontId="22" fillId="16" borderId="7" xfId="0" applyNumberFormat="1" applyFont="1" applyFill="1" applyBorder="1" applyAlignment="1">
      <alignment horizontal="center" vertical="center"/>
    </xf>
    <xf numFmtId="9" fontId="22" fillId="16" borderId="8" xfId="0" applyNumberFormat="1" applyFont="1" applyFill="1" applyBorder="1" applyAlignment="1">
      <alignment horizontal="center" vertical="center"/>
    </xf>
    <xf numFmtId="0" fontId="20" fillId="10" borderId="6" xfId="0" applyFont="1" applyFill="1" applyBorder="1" applyAlignment="1">
      <alignment horizontal="center" vertical="center" wrapText="1"/>
    </xf>
    <xf numFmtId="0" fontId="20" fillId="10" borderId="7" xfId="0" applyFont="1" applyFill="1" applyBorder="1" applyAlignment="1">
      <alignment horizontal="center" vertical="center" wrapText="1"/>
    </xf>
    <xf numFmtId="0" fontId="20" fillId="10" borderId="8" xfId="0" applyFont="1" applyFill="1" applyBorder="1" applyAlignment="1">
      <alignment horizontal="center" vertical="center" wrapText="1"/>
    </xf>
    <xf numFmtId="9" fontId="11" fillId="15" borderId="6" xfId="0" applyNumberFormat="1" applyFont="1" applyFill="1" applyBorder="1" applyAlignment="1">
      <alignment horizontal="center" vertical="center"/>
    </xf>
    <xf numFmtId="9" fontId="11" fillId="15" borderId="7" xfId="0" applyNumberFormat="1" applyFont="1" applyFill="1" applyBorder="1" applyAlignment="1">
      <alignment horizontal="center" vertical="center"/>
    </xf>
    <xf numFmtId="9" fontId="11" fillId="15" borderId="8" xfId="0" applyNumberFormat="1" applyFont="1" applyFill="1" applyBorder="1" applyAlignment="1">
      <alignment horizontal="center" vertical="center"/>
    </xf>
    <xf numFmtId="0" fontId="20" fillId="6" borderId="5" xfId="0" applyFont="1" applyFill="1" applyBorder="1" applyAlignment="1">
      <alignment horizontal="center" vertical="center" wrapText="1"/>
    </xf>
    <xf numFmtId="9" fontId="22" fillId="16" borderId="5" xfId="0" applyNumberFormat="1" applyFont="1" applyFill="1" applyBorder="1" applyAlignment="1">
      <alignment horizontal="center" vertical="center"/>
    </xf>
    <xf numFmtId="0" fontId="13" fillId="15" borderId="6" xfId="0" applyFont="1" applyFill="1" applyBorder="1" applyAlignment="1">
      <alignment horizontal="justify" vertical="center" wrapText="1"/>
    </xf>
    <xf numFmtId="0" fontId="13" fillId="15" borderId="7" xfId="0" applyFont="1" applyFill="1" applyBorder="1" applyAlignment="1">
      <alignment horizontal="justify" vertical="center" wrapText="1"/>
    </xf>
    <xf numFmtId="0" fontId="33" fillId="10" borderId="5" xfId="0" applyFont="1" applyFill="1" applyBorder="1" applyAlignment="1">
      <alignment horizontal="center" vertical="center"/>
    </xf>
    <xf numFmtId="0" fontId="13" fillId="2" borderId="5" xfId="0" applyFont="1" applyFill="1" applyBorder="1" applyAlignment="1">
      <alignment horizontal="justify" vertical="center" wrapText="1"/>
    </xf>
    <xf numFmtId="9" fontId="11" fillId="15" borderId="5" xfId="0" applyNumberFormat="1" applyFont="1" applyFill="1" applyBorder="1" applyAlignment="1">
      <alignment horizontal="center" vertical="center"/>
    </xf>
    <xf numFmtId="0" fontId="11" fillId="15" borderId="5" xfId="0" applyFont="1" applyFill="1" applyBorder="1" applyAlignment="1">
      <alignment horizontal="center" vertical="center"/>
    </xf>
    <xf numFmtId="0" fontId="13" fillId="15" borderId="5" xfId="0" applyFont="1" applyFill="1" applyBorder="1" applyAlignment="1">
      <alignment horizontal="justify" vertical="center" wrapText="1"/>
    </xf>
    <xf numFmtId="0" fontId="11" fillId="15" borderId="6" xfId="0" applyFont="1" applyFill="1" applyBorder="1" applyAlignment="1">
      <alignment horizontal="justify" vertical="center" wrapText="1"/>
    </xf>
    <xf numFmtId="0" fontId="11" fillId="15" borderId="7" xfId="0" applyFont="1" applyFill="1" applyBorder="1" applyAlignment="1">
      <alignment horizontal="justify" vertical="center" wrapText="1"/>
    </xf>
    <xf numFmtId="0" fontId="11" fillId="15" borderId="8" xfId="0" applyFont="1" applyFill="1" applyBorder="1" applyAlignment="1">
      <alignment horizontal="justify" vertical="center" wrapText="1"/>
    </xf>
    <xf numFmtId="0" fontId="33" fillId="10" borderId="5" xfId="0" applyFont="1" applyFill="1" applyBorder="1" applyAlignment="1">
      <alignment horizontal="center" vertical="center" wrapText="1"/>
    </xf>
    <xf numFmtId="0" fontId="20" fillId="10" borderId="5" xfId="0" applyFont="1" applyFill="1" applyBorder="1" applyAlignment="1">
      <alignment horizontal="center" vertical="center" wrapText="1"/>
    </xf>
    <xf numFmtId="9" fontId="11" fillId="0" borderId="0" xfId="1" applyFont="1" applyBorder="1" applyAlignment="1" applyProtection="1">
      <alignment horizontal="center" vertical="center"/>
    </xf>
    <xf numFmtId="9" fontId="13" fillId="15" borderId="6" xfId="1" applyFont="1" applyFill="1" applyBorder="1" applyAlignment="1" applyProtection="1">
      <alignment horizontal="justify" vertical="center" wrapText="1"/>
    </xf>
    <xf numFmtId="9" fontId="13" fillId="15" borderId="8" xfId="1" applyFont="1" applyFill="1" applyBorder="1" applyAlignment="1" applyProtection="1">
      <alignment horizontal="justify" vertical="center" wrapText="1"/>
    </xf>
    <xf numFmtId="9" fontId="13" fillId="15" borderId="7" xfId="1" applyFont="1" applyFill="1" applyBorder="1" applyAlignment="1" applyProtection="1">
      <alignment horizontal="justify" vertical="center" wrapText="1"/>
    </xf>
    <xf numFmtId="0" fontId="9" fillId="0" borderId="5" xfId="0" applyFont="1" applyBorder="1" applyAlignment="1">
      <alignment horizontal="center"/>
    </xf>
    <xf numFmtId="0" fontId="20" fillId="10" borderId="14" xfId="0" applyFont="1" applyFill="1" applyBorder="1" applyAlignment="1">
      <alignment horizontal="center" vertical="center"/>
    </xf>
    <xf numFmtId="0" fontId="20" fillId="5" borderId="18" xfId="0" applyFont="1" applyFill="1" applyBorder="1" applyAlignment="1">
      <alignment horizontal="center" vertical="center"/>
    </xf>
    <xf numFmtId="0" fontId="20" fillId="10" borderId="18" xfId="0" applyFont="1" applyFill="1" applyBorder="1" applyAlignment="1">
      <alignment horizontal="center" vertical="center"/>
    </xf>
    <xf numFmtId="0" fontId="20" fillId="10" borderId="15" xfId="0" applyFont="1" applyFill="1" applyBorder="1" applyAlignment="1">
      <alignment horizontal="center" vertical="center"/>
    </xf>
    <xf numFmtId="0" fontId="20" fillId="10" borderId="12" xfId="0" applyFont="1" applyFill="1" applyBorder="1" applyAlignment="1">
      <alignment horizontal="center" vertical="center"/>
    </xf>
    <xf numFmtId="0" fontId="20" fillId="5" borderId="13" xfId="0" applyFont="1" applyFill="1" applyBorder="1" applyAlignment="1">
      <alignment horizontal="center" vertical="center"/>
    </xf>
    <xf numFmtId="0" fontId="20" fillId="10" borderId="13" xfId="0" applyFont="1" applyFill="1" applyBorder="1" applyAlignment="1">
      <alignment horizontal="center" vertical="center"/>
    </xf>
    <xf numFmtId="0" fontId="20" fillId="10" borderId="16" xfId="0" applyFont="1" applyFill="1" applyBorder="1" applyAlignment="1">
      <alignment horizontal="center" vertical="center"/>
    </xf>
    <xf numFmtId="0" fontId="32" fillId="0" borderId="11" xfId="0" applyFont="1" applyBorder="1" applyAlignment="1">
      <alignment horizontal="center" vertical="center"/>
    </xf>
    <xf numFmtId="0" fontId="32" fillId="0" borderId="0" xfId="0" applyFont="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22" fillId="16" borderId="5" xfId="0" applyFont="1" applyFill="1" applyBorder="1" applyAlignment="1">
      <alignment horizontal="center" vertical="center"/>
    </xf>
    <xf numFmtId="0" fontId="34" fillId="23" borderId="27" xfId="0" applyFont="1" applyFill="1" applyBorder="1" applyAlignment="1">
      <alignment horizontal="center" vertical="center" wrapText="1"/>
    </xf>
    <xf numFmtId="0" fontId="34" fillId="23" borderId="28" xfId="0" applyFont="1" applyFill="1" applyBorder="1" applyAlignment="1">
      <alignment horizontal="center" vertical="center" wrapText="1"/>
    </xf>
    <xf numFmtId="0" fontId="13" fillId="0" borderId="2" xfId="0" applyFont="1" applyBorder="1" applyAlignment="1" applyProtection="1">
      <alignment horizontal="justify" vertical="center" wrapText="1"/>
      <protection locked="0"/>
    </xf>
    <xf numFmtId="0" fontId="13" fillId="0" borderId="1" xfId="0" applyFont="1" applyBorder="1" applyAlignment="1" applyProtection="1">
      <alignment horizontal="justify" vertical="center" wrapText="1"/>
      <protection locked="0"/>
    </xf>
    <xf numFmtId="0" fontId="13" fillId="0" borderId="3" xfId="0" applyFont="1" applyBorder="1" applyAlignment="1" applyProtection="1">
      <alignment horizontal="justify" vertical="center" wrapText="1"/>
      <protection locked="0"/>
    </xf>
    <xf numFmtId="0" fontId="36" fillId="23" borderId="32" xfId="0" applyFont="1" applyFill="1" applyBorder="1" applyAlignment="1">
      <alignment vertical="center" wrapText="1"/>
    </xf>
    <xf numFmtId="0" fontId="36" fillId="23" borderId="29" xfId="0" applyFont="1" applyFill="1" applyBorder="1" applyAlignment="1">
      <alignment vertical="center" wrapText="1"/>
    </xf>
    <xf numFmtId="0" fontId="35" fillId="0" borderId="32" xfId="0" applyFont="1" applyBorder="1" applyAlignment="1">
      <alignment vertical="center" wrapText="1"/>
    </xf>
    <xf numFmtId="0" fontId="35" fillId="0" borderId="29" xfId="0" applyFont="1" applyBorder="1" applyAlignment="1">
      <alignment vertical="center" wrapText="1"/>
    </xf>
    <xf numFmtId="0" fontId="8" fillId="6" borderId="11" xfId="0" applyFont="1" applyFill="1" applyBorder="1" applyAlignment="1">
      <alignment horizontal="center" vertical="center"/>
    </xf>
    <xf numFmtId="0" fontId="8" fillId="6" borderId="0" xfId="0" applyFont="1" applyFill="1" applyAlignment="1">
      <alignment horizontal="center" vertical="center"/>
    </xf>
    <xf numFmtId="0" fontId="8" fillId="6" borderId="12" xfId="0" applyFont="1" applyFill="1" applyBorder="1" applyAlignment="1">
      <alignment horizontal="center" vertical="center"/>
    </xf>
    <xf numFmtId="0" fontId="8" fillId="6" borderId="13" xfId="0" applyFont="1" applyFill="1" applyBorder="1" applyAlignment="1">
      <alignment horizontal="center" vertical="center"/>
    </xf>
    <xf numFmtId="9" fontId="10" fillId="15" borderId="6" xfId="0" applyNumberFormat="1" applyFont="1" applyFill="1" applyBorder="1" applyAlignment="1">
      <alignment horizontal="center" vertical="center"/>
    </xf>
    <xf numFmtId="9" fontId="10" fillId="15" borderId="7" xfId="0" applyNumberFormat="1" applyFont="1" applyFill="1" applyBorder="1" applyAlignment="1">
      <alignment horizontal="center" vertical="center"/>
    </xf>
    <xf numFmtId="0" fontId="10" fillId="15" borderId="7" xfId="0" applyFont="1" applyFill="1" applyBorder="1" applyAlignment="1">
      <alignment horizontal="center" vertical="center"/>
    </xf>
    <xf numFmtId="0" fontId="10" fillId="15" borderId="8" xfId="0" applyFont="1" applyFill="1" applyBorder="1" applyAlignment="1">
      <alignment horizontal="center" vertical="center"/>
    </xf>
    <xf numFmtId="9" fontId="10" fillId="0" borderId="6" xfId="1" applyFont="1" applyBorder="1" applyAlignment="1">
      <alignment horizontal="center" vertical="center"/>
    </xf>
    <xf numFmtId="9" fontId="10" fillId="0" borderId="8" xfId="1" applyFont="1" applyBorder="1" applyAlignment="1">
      <alignment horizontal="center" vertical="center"/>
    </xf>
    <xf numFmtId="0" fontId="10" fillId="15" borderId="6" xfId="0" applyFont="1" applyFill="1" applyBorder="1" applyAlignment="1">
      <alignment horizontal="left" vertical="center" wrapText="1"/>
    </xf>
    <xf numFmtId="0" fontId="10" fillId="15" borderId="7" xfId="0" applyFont="1" applyFill="1" applyBorder="1" applyAlignment="1">
      <alignment horizontal="left" vertical="center" wrapText="1"/>
    </xf>
    <xf numFmtId="0" fontId="10" fillId="15" borderId="8" xfId="0" applyFont="1" applyFill="1" applyBorder="1" applyAlignment="1">
      <alignment horizontal="left" vertical="center" wrapText="1"/>
    </xf>
    <xf numFmtId="0" fontId="12" fillId="15" borderId="5" xfId="0" applyFont="1" applyFill="1" applyBorder="1" applyAlignment="1" applyProtection="1">
      <alignment horizontal="justify" vertical="center" wrapText="1"/>
      <protection locked="0"/>
    </xf>
    <xf numFmtId="0" fontId="12" fillId="2" borderId="5" xfId="0" applyFont="1" applyFill="1" applyBorder="1" applyAlignment="1" applyProtection="1">
      <alignment horizontal="justify" vertical="center" wrapText="1"/>
      <protection locked="0"/>
    </xf>
  </cellXfs>
  <cellStyles count="7">
    <cellStyle name="Millares" xfId="6" builtinId="3"/>
    <cellStyle name="Normal" xfId="0" builtinId="0"/>
    <cellStyle name="Normal 12" xfId="3" xr:uid="{00000000-0005-0000-0000-000002000000}"/>
    <cellStyle name="Normal 12 2" xfId="5" xr:uid="{23AB9B4B-48F5-4F56-A081-2D8275AB12D3}"/>
    <cellStyle name="Normal 2" xfId="4" xr:uid="{00000000-0005-0000-0000-000003000000}"/>
    <cellStyle name="Normal 3" xfId="2" xr:uid="{00000000-0005-0000-0000-000004000000}"/>
    <cellStyle name="Porcentaje" xfId="1" builtinId="5"/>
  </cellStyles>
  <dxfs count="51">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s>
  <tableStyles count="0" defaultTableStyle="TableStyleMedium2" defaultPivotStyle="PivotStyleLight16"/>
  <colors>
    <mruColors>
      <color rgb="FFFF0066"/>
      <color rgb="FF00FFFF"/>
      <color rgb="FFFFCCFF"/>
      <color rgb="FFFFE89F"/>
      <color rgb="FFF4AD7C"/>
      <color rgb="FF00FF00"/>
      <color rgb="FF9966FF"/>
      <color rgb="FFFF0000"/>
      <color rgb="FFFF66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METAS ESTRATÉGICAS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tx>
            <c:strRef>
              <c:f>'Resumen de  informe'!$C$11</c:f>
              <c:strCache>
                <c:ptCount val="1"/>
                <c:pt idx="0">
                  <c:v>Metas Estrategicas</c:v>
                </c:pt>
              </c:strCache>
            </c:strRef>
          </c:tx>
          <c:spPr>
            <a:gradFill>
              <a:gsLst>
                <a:gs pos="0">
                  <a:schemeClr val="accent6"/>
                </a:gs>
                <a:gs pos="100000">
                  <a:schemeClr val="accent6">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'Resumen de  informe'!$B$12:$B$18</c:f>
              <c:strCache>
                <c:ptCount val="7"/>
                <c:pt idx="0">
                  <c:v>Objetivo Estratégico 1</c:v>
                </c:pt>
                <c:pt idx="1">
                  <c:v>Objetivo Estratégico 2</c:v>
                </c:pt>
                <c:pt idx="2">
                  <c:v>Objetivo Estratégico 3</c:v>
                </c:pt>
                <c:pt idx="3">
                  <c:v>Objetivo Estratégico 4</c:v>
                </c:pt>
                <c:pt idx="4">
                  <c:v>Objetivo Estratégico 5</c:v>
                </c:pt>
                <c:pt idx="5">
                  <c:v>Objetivo Estratégico 6</c:v>
                </c:pt>
                <c:pt idx="6">
                  <c:v>Objetivo Estratégico 7</c:v>
                </c:pt>
              </c:strCache>
            </c:strRef>
          </c:cat>
          <c:val>
            <c:numRef>
              <c:f>'Resumen de  informe'!$C$12:$C$18</c:f>
              <c:numCache>
                <c:formatCode>General</c:formatCode>
                <c:ptCount val="7"/>
                <c:pt idx="0">
                  <c:v>1</c:v>
                </c:pt>
                <c:pt idx="1">
                  <c:v>5</c:v>
                </c:pt>
                <c:pt idx="2">
                  <c:v>2</c:v>
                </c:pt>
                <c:pt idx="3">
                  <c:v>3</c:v>
                </c:pt>
                <c:pt idx="4">
                  <c:v>1</c:v>
                </c:pt>
                <c:pt idx="5">
                  <c:v>1</c:v>
                </c:pt>
                <c:pt idx="6">
                  <c:v>1</c:v>
                </c:pt>
              </c:numCache>
            </c:numRef>
          </c:val>
          <c:extLst>
            <c:ext xmlns:c16="http://schemas.microsoft.com/office/drawing/2014/chart" uri="{C3380CC4-5D6E-409C-BE32-E72D297353CC}">
              <c16:uniqueId val="{00000000-73AA-46A0-81D2-17AF6FFD56C2}"/>
            </c:ext>
          </c:extLst>
        </c:ser>
        <c:dLbls>
          <c:dLblPos val="inEnd"/>
          <c:showLegendKey val="0"/>
          <c:showVal val="1"/>
          <c:showCatName val="0"/>
          <c:showSerName val="0"/>
          <c:showPercent val="0"/>
          <c:showBubbleSize val="0"/>
        </c:dLbls>
        <c:gapWidth val="41"/>
        <c:axId val="1658652096"/>
        <c:axId val="1658645024"/>
      </c:barChart>
      <c:catAx>
        <c:axId val="16586520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CO"/>
          </a:p>
        </c:txPr>
        <c:crossAx val="1658645024"/>
        <c:crosses val="autoZero"/>
        <c:auto val="1"/>
        <c:lblAlgn val="ctr"/>
        <c:lblOffset val="100"/>
        <c:noMultiLvlLbl val="0"/>
      </c:catAx>
      <c:valAx>
        <c:axId val="1658645024"/>
        <c:scaling>
          <c:orientation val="minMax"/>
        </c:scaling>
        <c:delete val="1"/>
        <c:axPos val="l"/>
        <c:numFmt formatCode="General" sourceLinked="1"/>
        <c:majorTickMark val="none"/>
        <c:minorTickMark val="none"/>
        <c:tickLblPos val="nextTo"/>
        <c:crossAx val="1658652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108689</xdr:colOff>
      <xdr:row>0</xdr:row>
      <xdr:rowOff>44058</xdr:rowOff>
    </xdr:from>
    <xdr:to>
      <xdr:col>4</xdr:col>
      <xdr:colOff>1114321</xdr:colOff>
      <xdr:row>3</xdr:row>
      <xdr:rowOff>266700</xdr:rowOff>
    </xdr:to>
    <xdr:pic>
      <xdr:nvPicPr>
        <xdr:cNvPr id="3" name="Imagen 2">
          <a:extLst>
            <a:ext uri="{FF2B5EF4-FFF2-40B4-BE49-F238E27FC236}">
              <a16:creationId xmlns:a16="http://schemas.microsoft.com/office/drawing/2014/main" id="{9AE4D0E5-8981-48D8-852A-A911ECDD14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1749" y="44058"/>
          <a:ext cx="1114321" cy="10113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910828</xdr:colOff>
      <xdr:row>0</xdr:row>
      <xdr:rowOff>0</xdr:rowOff>
    </xdr:from>
    <xdr:to>
      <xdr:col>0</xdr:col>
      <xdr:colOff>1758156</xdr:colOff>
      <xdr:row>3</xdr:row>
      <xdr:rowOff>169968</xdr:rowOff>
    </xdr:to>
    <xdr:pic>
      <xdr:nvPicPr>
        <xdr:cNvPr id="3" name="Imagen 2">
          <a:extLst>
            <a:ext uri="{FF2B5EF4-FFF2-40B4-BE49-F238E27FC236}">
              <a16:creationId xmlns:a16="http://schemas.microsoft.com/office/drawing/2014/main" id="{09706540-1365-4CCD-A75B-870C6FDB34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0828" y="0"/>
          <a:ext cx="847328" cy="705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1390650</xdr:colOff>
      <xdr:row>18</xdr:row>
      <xdr:rowOff>157162</xdr:rowOff>
    </xdr:from>
    <xdr:to>
      <xdr:col>2</xdr:col>
      <xdr:colOff>1581151</xdr:colOff>
      <xdr:row>33</xdr:row>
      <xdr:rowOff>38100</xdr:rowOff>
    </xdr:to>
    <xdr:graphicFrame macro="">
      <xdr:nvGraphicFramePr>
        <xdr:cNvPr id="2" name="Gráfico 1">
          <a:extLst>
            <a:ext uri="{FF2B5EF4-FFF2-40B4-BE49-F238E27FC236}">
              <a16:creationId xmlns:a16="http://schemas.microsoft.com/office/drawing/2014/main" id="{C92EB57C-ADC1-49AA-8CC3-6ED9252F15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483BB-D69F-4CB5-B58F-F01573C8B231}">
  <sheetPr>
    <tabColor theme="4" tint="0.39997558519241921"/>
  </sheetPr>
  <dimension ref="A1:BJ26"/>
  <sheetViews>
    <sheetView tabSelected="1" topLeftCell="A7" zoomScaleNormal="100" workbookViewId="0">
      <pane xSplit="5" ySplit="2" topLeftCell="F9" activePane="bottomRight" state="frozen"/>
      <selection activeCell="A7" sqref="A7"/>
      <selection pane="topRight" activeCell="F7" sqref="F7"/>
      <selection pane="bottomLeft" activeCell="A9" sqref="A9"/>
      <selection pane="bottomRight" activeCell="BC28" sqref="BC28"/>
    </sheetView>
  </sheetViews>
  <sheetFormatPr baseColWidth="10" defaultColWidth="22.41796875" defaultRowHeight="8.6999999999999993" x14ac:dyDescent="0.3"/>
  <cols>
    <col min="1" max="1" width="10.9453125" style="27" customWidth="1"/>
    <col min="2" max="2" width="12.83984375" style="27" hidden="1" customWidth="1"/>
    <col min="3" max="4" width="31.68359375" style="27" hidden="1" customWidth="1"/>
    <col min="5" max="5" width="29.41796875" style="34" customWidth="1"/>
    <col min="6" max="6" width="11.20703125" style="27" customWidth="1"/>
    <col min="7" max="7" width="23.734375" style="27" customWidth="1"/>
    <col min="8" max="8" width="15.62890625" style="27" customWidth="1"/>
    <col min="9" max="9" width="67.05078125" style="27" customWidth="1"/>
    <col min="10" max="10" width="44.9453125" style="27" customWidth="1"/>
    <col min="11" max="11" width="14.15625" style="27" customWidth="1"/>
    <col min="12" max="12" width="12.89453125" style="27" customWidth="1"/>
    <col min="13" max="13" width="14.3125" style="27" customWidth="1"/>
    <col min="14" max="23" width="8.68359375" style="27" customWidth="1"/>
    <col min="24" max="61" width="8.578125" style="27" customWidth="1"/>
    <col min="62" max="62" width="12.83984375" style="27" customWidth="1"/>
    <col min="63" max="16384" width="22.41796875" style="27"/>
  </cols>
  <sheetData>
    <row r="1" spans="1:62" ht="21" customHeight="1" x14ac:dyDescent="0.3">
      <c r="A1" s="244"/>
      <c r="B1" s="244"/>
      <c r="C1" s="244"/>
      <c r="D1" s="232" t="s">
        <v>154</v>
      </c>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4"/>
      <c r="BJ1" s="2" t="s">
        <v>115</v>
      </c>
    </row>
    <row r="2" spans="1:62" ht="16.5" customHeight="1" x14ac:dyDescent="0.3">
      <c r="A2" s="244"/>
      <c r="B2" s="244"/>
      <c r="C2" s="244"/>
      <c r="D2" s="235"/>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7"/>
      <c r="BJ2" s="2" t="s">
        <v>120</v>
      </c>
    </row>
    <row r="3" spans="1:62" s="28" customFormat="1" ht="24.75" customHeight="1" x14ac:dyDescent="0.45">
      <c r="A3" s="244"/>
      <c r="B3" s="244"/>
      <c r="C3" s="244"/>
      <c r="D3" s="235"/>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7"/>
      <c r="BJ3" s="2" t="s">
        <v>116</v>
      </c>
    </row>
    <row r="4" spans="1:62" s="28" customFormat="1" ht="26.25" customHeight="1" x14ac:dyDescent="0.45">
      <c r="A4" s="244"/>
      <c r="B4" s="244"/>
      <c r="C4" s="244"/>
      <c r="D4" s="238"/>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40"/>
      <c r="BJ4" s="2" t="s">
        <v>119</v>
      </c>
    </row>
    <row r="5" spans="1:62" s="29" customFormat="1" ht="13.5" customHeight="1" x14ac:dyDescent="0.45">
      <c r="A5" s="245" t="s">
        <v>122</v>
      </c>
      <c r="B5" s="245"/>
      <c r="C5" s="245"/>
      <c r="D5" s="245"/>
      <c r="E5" s="245"/>
      <c r="F5" s="245"/>
      <c r="G5" s="245"/>
      <c r="H5" s="245"/>
      <c r="I5" s="245"/>
      <c r="J5" s="245"/>
      <c r="K5" s="245"/>
      <c r="L5" s="245"/>
      <c r="M5" s="245"/>
      <c r="N5" s="227" t="s">
        <v>156</v>
      </c>
      <c r="O5" s="227"/>
      <c r="P5" s="227" t="s">
        <v>157</v>
      </c>
      <c r="Q5" s="227"/>
      <c r="R5" s="227" t="s">
        <v>158</v>
      </c>
      <c r="S5" s="227"/>
      <c r="T5" s="227" t="s">
        <v>159</v>
      </c>
      <c r="U5" s="227"/>
      <c r="V5" s="227" t="s">
        <v>160</v>
      </c>
      <c r="W5" s="227"/>
      <c r="X5" s="231" t="s">
        <v>123</v>
      </c>
      <c r="Y5" s="231"/>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1"/>
      <c r="BA5" s="231"/>
      <c r="BB5" s="231"/>
      <c r="BC5" s="231"/>
      <c r="BD5" s="241" t="s">
        <v>124</v>
      </c>
      <c r="BE5" s="230"/>
      <c r="BF5" s="242" t="s">
        <v>3</v>
      </c>
      <c r="BG5" s="230"/>
      <c r="BH5" s="230"/>
      <c r="BI5" s="230"/>
      <c r="BJ5" s="246" t="s">
        <v>125</v>
      </c>
    </row>
    <row r="6" spans="1:62" s="29" customFormat="1" ht="11.7" x14ac:dyDescent="0.45">
      <c r="A6" s="245"/>
      <c r="B6" s="245"/>
      <c r="C6" s="245"/>
      <c r="D6" s="245"/>
      <c r="E6" s="245"/>
      <c r="F6" s="245"/>
      <c r="G6" s="245"/>
      <c r="H6" s="245"/>
      <c r="I6" s="245"/>
      <c r="J6" s="245"/>
      <c r="K6" s="245"/>
      <c r="L6" s="245"/>
      <c r="M6" s="245"/>
      <c r="N6" s="227"/>
      <c r="O6" s="227"/>
      <c r="P6" s="227"/>
      <c r="Q6" s="227"/>
      <c r="R6" s="227"/>
      <c r="S6" s="227"/>
      <c r="T6" s="227"/>
      <c r="U6" s="227"/>
      <c r="V6" s="227"/>
      <c r="W6" s="227"/>
      <c r="X6" s="247" t="s">
        <v>126</v>
      </c>
      <c r="Y6" s="230"/>
      <c r="Z6" s="230"/>
      <c r="AA6" s="230"/>
      <c r="AB6" s="230"/>
      <c r="AC6" s="230"/>
      <c r="AD6" s="230"/>
      <c r="AE6" s="230"/>
      <c r="AF6" s="247" t="s">
        <v>127</v>
      </c>
      <c r="AG6" s="230"/>
      <c r="AH6" s="230"/>
      <c r="AI6" s="230"/>
      <c r="AJ6" s="230"/>
      <c r="AK6" s="230"/>
      <c r="AL6" s="230"/>
      <c r="AM6" s="230"/>
      <c r="AN6" s="247" t="s">
        <v>128</v>
      </c>
      <c r="AO6" s="230"/>
      <c r="AP6" s="230"/>
      <c r="AQ6" s="230"/>
      <c r="AR6" s="230"/>
      <c r="AS6" s="230"/>
      <c r="AT6" s="230"/>
      <c r="AU6" s="230"/>
      <c r="AV6" s="247" t="s">
        <v>129</v>
      </c>
      <c r="AW6" s="230"/>
      <c r="AX6" s="230"/>
      <c r="AY6" s="230"/>
      <c r="AZ6" s="230"/>
      <c r="BA6" s="230"/>
      <c r="BB6" s="230"/>
      <c r="BC6" s="230"/>
      <c r="BD6" s="230"/>
      <c r="BE6" s="230"/>
      <c r="BF6" s="230"/>
      <c r="BG6" s="243"/>
      <c r="BH6" s="243"/>
      <c r="BI6" s="230"/>
      <c r="BJ6" s="246"/>
    </row>
    <row r="7" spans="1:62" s="29" customFormat="1" ht="13.5" customHeight="1" x14ac:dyDescent="0.45">
      <c r="A7" s="245"/>
      <c r="B7" s="245"/>
      <c r="C7" s="245"/>
      <c r="D7" s="245"/>
      <c r="E7" s="245"/>
      <c r="F7" s="245"/>
      <c r="G7" s="245"/>
      <c r="H7" s="245"/>
      <c r="I7" s="245"/>
      <c r="J7" s="245"/>
      <c r="K7" s="245"/>
      <c r="L7" s="245"/>
      <c r="M7" s="245"/>
      <c r="N7" s="227"/>
      <c r="O7" s="227"/>
      <c r="P7" s="227"/>
      <c r="Q7" s="227"/>
      <c r="R7" s="227"/>
      <c r="S7" s="227"/>
      <c r="T7" s="227"/>
      <c r="U7" s="227"/>
      <c r="V7" s="227"/>
      <c r="W7" s="227"/>
      <c r="X7" s="229" t="s">
        <v>130</v>
      </c>
      <c r="Y7" s="229"/>
      <c r="Z7" s="229" t="s">
        <v>131</v>
      </c>
      <c r="AA7" s="230"/>
      <c r="AB7" s="229" t="s">
        <v>132</v>
      </c>
      <c r="AC7" s="230"/>
      <c r="AD7" s="229" t="s">
        <v>133</v>
      </c>
      <c r="AE7" s="230"/>
      <c r="AF7" s="229" t="s">
        <v>134</v>
      </c>
      <c r="AG7" s="230"/>
      <c r="AH7" s="229" t="s">
        <v>135</v>
      </c>
      <c r="AI7" s="230"/>
      <c r="AJ7" s="229" t="s">
        <v>136</v>
      </c>
      <c r="AK7" s="230"/>
      <c r="AL7" s="229" t="s">
        <v>133</v>
      </c>
      <c r="AM7" s="230"/>
      <c r="AN7" s="229" t="s">
        <v>137</v>
      </c>
      <c r="AO7" s="230"/>
      <c r="AP7" s="229" t="s">
        <v>138</v>
      </c>
      <c r="AQ7" s="230"/>
      <c r="AR7" s="229" t="s">
        <v>139</v>
      </c>
      <c r="AS7" s="230"/>
      <c r="AT7" s="229" t="s">
        <v>133</v>
      </c>
      <c r="AU7" s="230"/>
      <c r="AV7" s="229" t="s">
        <v>140</v>
      </c>
      <c r="AW7" s="230"/>
      <c r="AX7" s="229" t="s">
        <v>141</v>
      </c>
      <c r="AY7" s="230"/>
      <c r="AZ7" s="229" t="s">
        <v>142</v>
      </c>
      <c r="BA7" s="230"/>
      <c r="BB7" s="229" t="s">
        <v>133</v>
      </c>
      <c r="BC7" s="230"/>
      <c r="BD7" s="230"/>
      <c r="BE7" s="230"/>
      <c r="BF7" s="230"/>
      <c r="BG7" s="230"/>
      <c r="BH7" s="230"/>
      <c r="BI7" s="230"/>
      <c r="BJ7" s="246"/>
    </row>
    <row r="8" spans="1:62" s="30" customFormat="1" ht="35.700000000000003" customHeight="1" x14ac:dyDescent="0.55000000000000004">
      <c r="A8" s="35" t="s">
        <v>143</v>
      </c>
      <c r="B8" s="35" t="s">
        <v>86</v>
      </c>
      <c r="C8" s="35" t="s">
        <v>144</v>
      </c>
      <c r="D8" s="35" t="s">
        <v>145</v>
      </c>
      <c r="E8" s="35" t="s">
        <v>146</v>
      </c>
      <c r="F8" s="35" t="s">
        <v>147</v>
      </c>
      <c r="G8" s="35" t="s">
        <v>6</v>
      </c>
      <c r="H8" s="35" t="s">
        <v>148</v>
      </c>
      <c r="I8" s="35" t="s">
        <v>5</v>
      </c>
      <c r="J8" s="35" t="s">
        <v>4</v>
      </c>
      <c r="K8" s="12" t="s">
        <v>149</v>
      </c>
      <c r="L8" s="35" t="s">
        <v>86</v>
      </c>
      <c r="M8" s="35" t="s">
        <v>87</v>
      </c>
      <c r="N8" s="35" t="s">
        <v>67</v>
      </c>
      <c r="O8" s="35" t="s">
        <v>70</v>
      </c>
      <c r="P8" s="35" t="s">
        <v>67</v>
      </c>
      <c r="Q8" s="35" t="s">
        <v>70</v>
      </c>
      <c r="R8" s="35" t="s">
        <v>67</v>
      </c>
      <c r="S8" s="35" t="s">
        <v>70</v>
      </c>
      <c r="T8" s="35" t="s">
        <v>67</v>
      </c>
      <c r="U8" s="35" t="s">
        <v>70</v>
      </c>
      <c r="V8" s="35" t="s">
        <v>67</v>
      </c>
      <c r="W8" s="35" t="s">
        <v>70</v>
      </c>
      <c r="X8" s="35" t="s">
        <v>67</v>
      </c>
      <c r="Y8" s="35" t="s">
        <v>70</v>
      </c>
      <c r="Z8" s="35" t="s">
        <v>67</v>
      </c>
      <c r="AA8" s="35" t="s">
        <v>70</v>
      </c>
      <c r="AB8" s="35" t="s">
        <v>67</v>
      </c>
      <c r="AC8" s="35" t="s">
        <v>70</v>
      </c>
      <c r="AD8" s="36" t="s">
        <v>67</v>
      </c>
      <c r="AE8" s="36" t="s">
        <v>70</v>
      </c>
      <c r="AF8" s="35" t="s">
        <v>67</v>
      </c>
      <c r="AG8" s="35" t="s">
        <v>70</v>
      </c>
      <c r="AH8" s="35" t="s">
        <v>67</v>
      </c>
      <c r="AI8" s="35" t="s">
        <v>70</v>
      </c>
      <c r="AJ8" s="35" t="s">
        <v>67</v>
      </c>
      <c r="AK8" s="35" t="s">
        <v>70</v>
      </c>
      <c r="AL8" s="36" t="s">
        <v>67</v>
      </c>
      <c r="AM8" s="36" t="s">
        <v>70</v>
      </c>
      <c r="AN8" s="35" t="s">
        <v>67</v>
      </c>
      <c r="AO8" s="35" t="s">
        <v>70</v>
      </c>
      <c r="AP8" s="35" t="s">
        <v>67</v>
      </c>
      <c r="AQ8" s="35" t="s">
        <v>70</v>
      </c>
      <c r="AR8" s="35" t="s">
        <v>67</v>
      </c>
      <c r="AS8" s="35" t="s">
        <v>70</v>
      </c>
      <c r="AT8" s="36" t="s">
        <v>67</v>
      </c>
      <c r="AU8" s="36" t="s">
        <v>70</v>
      </c>
      <c r="AV8" s="35" t="s">
        <v>67</v>
      </c>
      <c r="AW8" s="35" t="s">
        <v>70</v>
      </c>
      <c r="AX8" s="35" t="s">
        <v>67</v>
      </c>
      <c r="AY8" s="35" t="s">
        <v>70</v>
      </c>
      <c r="AZ8" s="35" t="s">
        <v>67</v>
      </c>
      <c r="BA8" s="35" t="s">
        <v>70</v>
      </c>
      <c r="BB8" s="36" t="s">
        <v>67</v>
      </c>
      <c r="BC8" s="36" t="s">
        <v>70</v>
      </c>
      <c r="BD8" s="37" t="s">
        <v>67</v>
      </c>
      <c r="BE8" s="38" t="s">
        <v>70</v>
      </c>
      <c r="BF8" s="38" t="s">
        <v>150</v>
      </c>
      <c r="BG8" s="38" t="s">
        <v>151</v>
      </c>
      <c r="BH8" s="38" t="s">
        <v>152</v>
      </c>
      <c r="BI8" s="38" t="s">
        <v>153</v>
      </c>
      <c r="BJ8" s="246"/>
    </row>
    <row r="9" spans="1:62" s="31" customFormat="1" ht="81.599999999999994" x14ac:dyDescent="0.55000000000000004">
      <c r="A9" s="197" t="s">
        <v>102</v>
      </c>
      <c r="B9" s="197" t="s">
        <v>17</v>
      </c>
      <c r="C9" s="199" t="s">
        <v>121</v>
      </c>
      <c r="D9" s="46" t="s">
        <v>161</v>
      </c>
      <c r="E9" s="13" t="s">
        <v>9</v>
      </c>
      <c r="F9" s="15">
        <v>1</v>
      </c>
      <c r="G9" s="14" t="s">
        <v>170</v>
      </c>
      <c r="H9" s="46" t="s">
        <v>162</v>
      </c>
      <c r="I9" s="16" t="s">
        <v>163</v>
      </c>
      <c r="J9" s="16" t="s">
        <v>167</v>
      </c>
      <c r="K9" s="13" t="s">
        <v>88</v>
      </c>
      <c r="L9" s="19" t="s">
        <v>17</v>
      </c>
      <c r="M9" s="13" t="s">
        <v>106</v>
      </c>
      <c r="N9" s="47">
        <v>1</v>
      </c>
      <c r="O9" s="47">
        <v>1</v>
      </c>
      <c r="P9" s="47">
        <v>1</v>
      </c>
      <c r="Q9" s="47">
        <v>1</v>
      </c>
      <c r="R9" s="47">
        <v>1</v>
      </c>
      <c r="S9" s="47">
        <v>1</v>
      </c>
      <c r="T9" s="47">
        <v>1</v>
      </c>
      <c r="U9" s="205"/>
      <c r="V9" s="57">
        <v>1</v>
      </c>
      <c r="W9" s="205"/>
      <c r="X9" s="195">
        <v>2</v>
      </c>
      <c r="Y9" s="195">
        <v>2</v>
      </c>
      <c r="Z9" s="195">
        <v>14</v>
      </c>
      <c r="AA9" s="195">
        <v>14</v>
      </c>
      <c r="AB9" s="195">
        <v>10</v>
      </c>
      <c r="AC9" s="195">
        <v>10</v>
      </c>
      <c r="AD9" s="196">
        <f>SUM(X9,Z9,AB9)</f>
        <v>26</v>
      </c>
      <c r="AE9" s="196">
        <f>Y9+AA9+AC9</f>
        <v>26</v>
      </c>
      <c r="AF9" s="195">
        <v>12</v>
      </c>
      <c r="AG9" s="195">
        <v>12</v>
      </c>
      <c r="AH9" s="195">
        <v>14</v>
      </c>
      <c r="AI9" s="195">
        <v>14</v>
      </c>
      <c r="AJ9" s="195">
        <v>17</v>
      </c>
      <c r="AK9" s="195">
        <v>17</v>
      </c>
      <c r="AL9" s="196">
        <f>SUM(AF9,AH9,AJ9)</f>
        <v>43</v>
      </c>
      <c r="AM9" s="196">
        <f>AG9+AI9+AK9</f>
        <v>43</v>
      </c>
      <c r="AN9" s="195">
        <v>15</v>
      </c>
      <c r="AO9" s="195">
        <v>15</v>
      </c>
      <c r="AP9" s="195">
        <v>17</v>
      </c>
      <c r="AQ9" s="195">
        <v>17</v>
      </c>
      <c r="AR9" s="195">
        <v>12</v>
      </c>
      <c r="AS9" s="195">
        <v>12</v>
      </c>
      <c r="AT9" s="196">
        <f>SUM(AN9,AP9,AR9)</f>
        <v>44</v>
      </c>
      <c r="AU9" s="196">
        <f>AO9+AQ9+AS9</f>
        <v>44</v>
      </c>
      <c r="AV9" s="195">
        <v>23</v>
      </c>
      <c r="AW9" s="195">
        <v>23</v>
      </c>
      <c r="AX9" s="195">
        <v>22</v>
      </c>
      <c r="AY9" s="195">
        <v>22</v>
      </c>
      <c r="AZ9" s="201">
        <v>20</v>
      </c>
      <c r="BA9" s="201">
        <v>20</v>
      </c>
      <c r="BB9" s="196">
        <f>SUM(AV9,AX9,AZ9)</f>
        <v>65</v>
      </c>
      <c r="BC9" s="196">
        <f>AW9+AY9+BA9</f>
        <v>65</v>
      </c>
      <c r="BD9" s="189">
        <f t="shared" ref="BD9:BE11" si="0">AD9+AL9+AT9+BB9</f>
        <v>178</v>
      </c>
      <c r="BE9" s="189">
        <f t="shared" si="0"/>
        <v>178</v>
      </c>
      <c r="BF9" s="204">
        <f>IFERROR(AE9/AD9,"")</f>
        <v>1</v>
      </c>
      <c r="BG9" s="204">
        <f>IFERROR(AM9/AL9,"")</f>
        <v>1</v>
      </c>
      <c r="BH9" s="204">
        <f>IFERROR(AU9/AT9,"")</f>
        <v>1</v>
      </c>
      <c r="BI9" s="204">
        <f>IFERROR(BC9/BB9,"")</f>
        <v>1</v>
      </c>
      <c r="BJ9" s="53">
        <f>AVERAGE(BF9:BI9)</f>
        <v>1</v>
      </c>
    </row>
    <row r="10" spans="1:62" s="125" customFormat="1" ht="55.5" customHeight="1" x14ac:dyDescent="0.55000000000000004">
      <c r="A10" s="220" t="s">
        <v>166</v>
      </c>
      <c r="B10" s="248" t="s">
        <v>18</v>
      </c>
      <c r="C10" s="219" t="s">
        <v>10</v>
      </c>
      <c r="D10" s="223" t="s">
        <v>168</v>
      </c>
      <c r="E10" s="219" t="s">
        <v>11</v>
      </c>
      <c r="F10" s="121">
        <v>0.5</v>
      </c>
      <c r="G10" s="122" t="s">
        <v>194</v>
      </c>
      <c r="H10" s="226" t="s">
        <v>169</v>
      </c>
      <c r="I10" s="123" t="s">
        <v>84</v>
      </c>
      <c r="J10" s="123" t="s">
        <v>85</v>
      </c>
      <c r="K10" s="102" t="s">
        <v>88</v>
      </c>
      <c r="L10" s="102" t="s">
        <v>89</v>
      </c>
      <c r="M10" s="102" t="s">
        <v>225</v>
      </c>
      <c r="N10" s="47">
        <v>1</v>
      </c>
      <c r="O10" s="47">
        <v>1</v>
      </c>
      <c r="P10" s="47">
        <v>1</v>
      </c>
      <c r="Q10" s="47">
        <v>0.28999999999999998</v>
      </c>
      <c r="R10" s="47">
        <v>1</v>
      </c>
      <c r="S10" s="47">
        <v>1</v>
      </c>
      <c r="T10" s="47">
        <v>1</v>
      </c>
      <c r="U10" s="57"/>
      <c r="V10" s="57"/>
      <c r="W10" s="57"/>
      <c r="X10" s="192">
        <v>124</v>
      </c>
      <c r="Y10" s="192">
        <v>124</v>
      </c>
      <c r="Z10" s="192">
        <v>112</v>
      </c>
      <c r="AA10" s="192">
        <v>112</v>
      </c>
      <c r="AB10" s="192">
        <v>134</v>
      </c>
      <c r="AC10" s="192">
        <v>134</v>
      </c>
      <c r="AD10" s="193">
        <f>SUM(X10,Z10,AB10)</f>
        <v>370</v>
      </c>
      <c r="AE10" s="193">
        <f>Y10+AA10+AC10</f>
        <v>370</v>
      </c>
      <c r="AF10" s="192">
        <v>126</v>
      </c>
      <c r="AG10" s="192">
        <v>126</v>
      </c>
      <c r="AH10" s="192">
        <v>71</v>
      </c>
      <c r="AI10" s="192">
        <v>71</v>
      </c>
      <c r="AJ10" s="192">
        <v>100</v>
      </c>
      <c r="AK10" s="192">
        <v>100</v>
      </c>
      <c r="AL10" s="193">
        <f>SUM(AF10,AH10,AJ10)</f>
        <v>297</v>
      </c>
      <c r="AM10" s="193">
        <f>AG10+AI10+AK10</f>
        <v>297</v>
      </c>
      <c r="AN10" s="192">
        <v>124</v>
      </c>
      <c r="AO10" s="192">
        <v>128</v>
      </c>
      <c r="AP10" s="192">
        <v>124</v>
      </c>
      <c r="AQ10" s="192">
        <v>124</v>
      </c>
      <c r="AR10" s="192">
        <v>120</v>
      </c>
      <c r="AS10" s="192">
        <v>120</v>
      </c>
      <c r="AT10" s="193">
        <f>SUM(AN10,AP10,AR10)</f>
        <v>368</v>
      </c>
      <c r="AU10" s="193">
        <f>AO10+AQ10+AS10</f>
        <v>372</v>
      </c>
      <c r="AV10" s="192">
        <v>124</v>
      </c>
      <c r="AW10" s="192">
        <v>127</v>
      </c>
      <c r="AX10" s="192">
        <v>80</v>
      </c>
      <c r="AY10" s="192">
        <v>120</v>
      </c>
      <c r="AZ10" s="192">
        <v>50</v>
      </c>
      <c r="BA10" s="192">
        <v>128</v>
      </c>
      <c r="BB10" s="193">
        <f>SUM(AV10,AX10,AZ10)</f>
        <v>254</v>
      </c>
      <c r="BC10" s="193">
        <f>AW10+AY10+BA10</f>
        <v>375</v>
      </c>
      <c r="BD10" s="194">
        <f t="shared" si="0"/>
        <v>1289</v>
      </c>
      <c r="BE10" s="194">
        <f t="shared" si="0"/>
        <v>1414</v>
      </c>
      <c r="BF10" s="204">
        <f>IFERROR(AE10/AD10,"")</f>
        <v>1</v>
      </c>
      <c r="BG10" s="204">
        <f>IFERROR(AM10/AL10,"")</f>
        <v>1</v>
      </c>
      <c r="BH10" s="204">
        <f>IFERROR(AU10/AT10,"")</f>
        <v>1.0108695652173914</v>
      </c>
      <c r="BI10" s="204">
        <f>IFERROR(BC10/BB10,"")</f>
        <v>1.4763779527559056</v>
      </c>
      <c r="BJ10" s="124">
        <f>IFERROR(BE10/BD10,"")</f>
        <v>1.0969743987587277</v>
      </c>
    </row>
    <row r="11" spans="1:62" s="125" customFormat="1" ht="45" customHeight="1" x14ac:dyDescent="0.55000000000000004">
      <c r="A11" s="221"/>
      <c r="B11" s="248"/>
      <c r="C11" s="219"/>
      <c r="D11" s="224"/>
      <c r="E11" s="219"/>
      <c r="F11" s="121">
        <v>0.5</v>
      </c>
      <c r="G11" s="122" t="s">
        <v>193</v>
      </c>
      <c r="H11" s="226"/>
      <c r="I11" s="123" t="s">
        <v>90</v>
      </c>
      <c r="J11" s="123" t="s">
        <v>91</v>
      </c>
      <c r="K11" s="102" t="s">
        <v>88</v>
      </c>
      <c r="L11" s="102" t="s">
        <v>89</v>
      </c>
      <c r="M11" s="102" t="s">
        <v>225</v>
      </c>
      <c r="N11" s="47">
        <v>1</v>
      </c>
      <c r="O11" s="47">
        <v>1</v>
      </c>
      <c r="P11" s="47">
        <v>1</v>
      </c>
      <c r="Q11" s="47">
        <v>0.95</v>
      </c>
      <c r="R11" s="47">
        <v>1</v>
      </c>
      <c r="S11" s="47">
        <v>1</v>
      </c>
      <c r="T11" s="47">
        <v>1</v>
      </c>
      <c r="U11" s="205"/>
      <c r="V11" s="205"/>
      <c r="W11" s="205"/>
      <c r="X11" s="192">
        <v>3</v>
      </c>
      <c r="Y11" s="192">
        <v>3</v>
      </c>
      <c r="Z11" s="192">
        <v>5</v>
      </c>
      <c r="AA11" s="192">
        <v>5</v>
      </c>
      <c r="AB11" s="192">
        <v>9</v>
      </c>
      <c r="AC11" s="192">
        <v>9</v>
      </c>
      <c r="AD11" s="193">
        <f>SUM(X11,Z11,AB11)</f>
        <v>17</v>
      </c>
      <c r="AE11" s="193">
        <f>Y11+AA11+AC11</f>
        <v>17</v>
      </c>
      <c r="AF11" s="192">
        <v>8</v>
      </c>
      <c r="AG11" s="192">
        <v>8</v>
      </c>
      <c r="AH11" s="192">
        <v>11</v>
      </c>
      <c r="AI11" s="192">
        <v>11</v>
      </c>
      <c r="AJ11" s="192">
        <v>9</v>
      </c>
      <c r="AK11" s="192">
        <v>9</v>
      </c>
      <c r="AL11" s="193">
        <f>SUM(AF11,AH11,AJ11)</f>
        <v>28</v>
      </c>
      <c r="AM11" s="193">
        <f>AG11+AI11+AK11</f>
        <v>28</v>
      </c>
      <c r="AN11" s="192">
        <v>9</v>
      </c>
      <c r="AO11" s="192">
        <v>9</v>
      </c>
      <c r="AP11" s="192">
        <v>9</v>
      </c>
      <c r="AQ11" s="192">
        <v>9</v>
      </c>
      <c r="AR11" s="192">
        <v>8</v>
      </c>
      <c r="AS11" s="192">
        <v>8</v>
      </c>
      <c r="AT11" s="193">
        <f>SUM(AN11,AP11,AR11)</f>
        <v>26</v>
      </c>
      <c r="AU11" s="193">
        <f>AO11+AQ11+AS11</f>
        <v>26</v>
      </c>
      <c r="AV11" s="192">
        <v>8</v>
      </c>
      <c r="AW11" s="192">
        <v>8</v>
      </c>
      <c r="AX11" s="192">
        <v>5</v>
      </c>
      <c r="AY11" s="192">
        <v>5</v>
      </c>
      <c r="AZ11" s="192">
        <v>3</v>
      </c>
      <c r="BA11" s="192">
        <v>7</v>
      </c>
      <c r="BB11" s="193">
        <f>SUM(AV11,AX11,AZ11)</f>
        <v>16</v>
      </c>
      <c r="BC11" s="193">
        <f>AW11+AY11+BA11</f>
        <v>20</v>
      </c>
      <c r="BD11" s="194">
        <f t="shared" si="0"/>
        <v>87</v>
      </c>
      <c r="BE11" s="194">
        <f t="shared" si="0"/>
        <v>91</v>
      </c>
      <c r="BF11" s="204">
        <f>IFERROR(AE11/AD11,"")</f>
        <v>1</v>
      </c>
      <c r="BG11" s="204">
        <f>IFERROR(AM11/AL11,"")</f>
        <v>1</v>
      </c>
      <c r="BH11" s="204">
        <f>IFERROR(AU11/AT11,"")</f>
        <v>1</v>
      </c>
      <c r="BI11" s="204">
        <f>IFERROR(BC11/BB11,"")</f>
        <v>1.25</v>
      </c>
      <c r="BJ11" s="124">
        <f>IFERROR(BE11/BD11,"")</f>
        <v>1.0459770114942528</v>
      </c>
    </row>
    <row r="12" spans="1:62" s="125" customFormat="1" ht="35.4" customHeight="1" x14ac:dyDescent="0.55000000000000004">
      <c r="A12" s="221"/>
      <c r="B12" s="248"/>
      <c r="C12" s="219"/>
      <c r="D12" s="224"/>
      <c r="E12" s="122" t="s">
        <v>92</v>
      </c>
      <c r="F12" s="121">
        <v>1</v>
      </c>
      <c r="G12" s="126" t="s">
        <v>192</v>
      </c>
      <c r="H12" s="226"/>
      <c r="I12" s="128" t="s">
        <v>20</v>
      </c>
      <c r="J12" s="128" t="s">
        <v>21</v>
      </c>
      <c r="K12" s="102" t="s">
        <v>88</v>
      </c>
      <c r="L12" s="102" t="s">
        <v>89</v>
      </c>
      <c r="M12" s="102" t="s">
        <v>225</v>
      </c>
      <c r="N12" s="47">
        <v>1</v>
      </c>
      <c r="O12" s="47">
        <v>1</v>
      </c>
      <c r="P12" s="47">
        <v>1</v>
      </c>
      <c r="Q12" s="47">
        <v>1</v>
      </c>
      <c r="R12" s="206" t="s">
        <v>175</v>
      </c>
      <c r="S12" s="206"/>
      <c r="T12" s="206" t="s">
        <v>175</v>
      </c>
      <c r="U12" s="206"/>
      <c r="V12" s="206" t="s">
        <v>175</v>
      </c>
      <c r="W12" s="206"/>
      <c r="X12" s="50"/>
      <c r="Y12" s="50"/>
      <c r="Z12" s="50"/>
      <c r="AA12" s="50"/>
      <c r="AB12" s="50"/>
      <c r="AC12" s="50"/>
      <c r="AD12" s="48"/>
      <c r="AE12" s="48"/>
      <c r="AF12" s="50"/>
      <c r="AG12" s="50"/>
      <c r="AH12" s="50"/>
      <c r="AI12" s="50"/>
      <c r="AJ12" s="50"/>
      <c r="AK12" s="50"/>
      <c r="AL12" s="48"/>
      <c r="AM12" s="48"/>
      <c r="AN12" s="50"/>
      <c r="AO12" s="50"/>
      <c r="AP12" s="50"/>
      <c r="AQ12" s="50"/>
      <c r="AR12" s="50"/>
      <c r="AS12" s="50"/>
      <c r="AT12" s="48"/>
      <c r="AU12" s="48"/>
      <c r="AV12" s="50"/>
      <c r="AW12" s="50"/>
      <c r="AX12" s="50"/>
      <c r="AY12" s="50"/>
      <c r="AZ12" s="50"/>
      <c r="BA12" s="50"/>
      <c r="BB12" s="48"/>
      <c r="BC12" s="48"/>
      <c r="BD12" s="130"/>
      <c r="BE12" s="130"/>
      <c r="BF12" s="131" t="str">
        <f>IFERROR(AE12/AD12,"")</f>
        <v/>
      </c>
      <c r="BG12" s="131" t="str">
        <f>IFERROR((AE12+AM12)/(AD12+AL12),"")</f>
        <v/>
      </c>
      <c r="BH12" s="131" t="str">
        <f>IFERROR((AE12+AM12+AU12)/(AD12+AL12+AT12),"")</f>
        <v/>
      </c>
      <c r="BI12" s="131" t="str">
        <f>IFERROR((AE12+AM12+AU12+BC12)/(AD12+AL12+AT12+BB12),"")</f>
        <v/>
      </c>
      <c r="BJ12" s="124" t="s">
        <v>175</v>
      </c>
    </row>
    <row r="13" spans="1:62" s="125" customFormat="1" ht="41.4" x14ac:dyDescent="0.55000000000000004">
      <c r="A13" s="221"/>
      <c r="B13" s="248"/>
      <c r="C13" s="219"/>
      <c r="D13" s="224"/>
      <c r="E13" s="219" t="s">
        <v>30</v>
      </c>
      <c r="F13" s="121">
        <v>0.3</v>
      </c>
      <c r="G13" s="126" t="s">
        <v>191</v>
      </c>
      <c r="H13" s="226"/>
      <c r="I13" s="127" t="s">
        <v>22</v>
      </c>
      <c r="J13" s="128" t="s">
        <v>93</v>
      </c>
      <c r="K13" s="102" t="s">
        <v>88</v>
      </c>
      <c r="L13" s="102" t="s">
        <v>89</v>
      </c>
      <c r="M13" s="102" t="s">
        <v>225</v>
      </c>
      <c r="N13" s="52">
        <v>0</v>
      </c>
      <c r="O13" s="52">
        <v>0</v>
      </c>
      <c r="P13" s="47">
        <v>1</v>
      </c>
      <c r="Q13" s="47">
        <v>0.9</v>
      </c>
      <c r="R13" s="47">
        <v>1</v>
      </c>
      <c r="S13" s="47">
        <v>1</v>
      </c>
      <c r="T13" s="206" t="s">
        <v>176</v>
      </c>
      <c r="U13" s="206"/>
      <c r="V13" s="206" t="s">
        <v>176</v>
      </c>
      <c r="W13" s="206"/>
      <c r="X13" s="51"/>
      <c r="Y13" s="51"/>
      <c r="Z13" s="51"/>
      <c r="AA13" s="51"/>
      <c r="AB13" s="51"/>
      <c r="AC13" s="51"/>
      <c r="AD13" s="48"/>
      <c r="AE13" s="48"/>
      <c r="AF13" s="51"/>
      <c r="AG13" s="51"/>
      <c r="AH13" s="51"/>
      <c r="AI13" s="51"/>
      <c r="AJ13" s="51"/>
      <c r="AK13" s="50"/>
      <c r="AL13" s="48"/>
      <c r="AM13" s="48"/>
      <c r="AN13" s="51"/>
      <c r="AO13" s="50"/>
      <c r="AP13" s="51"/>
      <c r="AQ13" s="50"/>
      <c r="AR13" s="51"/>
      <c r="AS13" s="50"/>
      <c r="AT13" s="48"/>
      <c r="AU13" s="48"/>
      <c r="AV13" s="51"/>
      <c r="AW13" s="50"/>
      <c r="AX13" s="51"/>
      <c r="AY13" s="50"/>
      <c r="AZ13" s="51"/>
      <c r="BA13" s="50"/>
      <c r="BB13" s="48"/>
      <c r="BC13" s="48"/>
      <c r="BD13" s="130"/>
      <c r="BE13" s="130"/>
      <c r="BF13" s="131"/>
      <c r="BG13" s="131"/>
      <c r="BH13" s="131"/>
      <c r="BI13" s="131"/>
      <c r="BJ13" s="124" t="s">
        <v>176</v>
      </c>
    </row>
    <row r="14" spans="1:62" s="125" customFormat="1" ht="48.3" x14ac:dyDescent="0.55000000000000004">
      <c r="A14" s="221"/>
      <c r="B14" s="248"/>
      <c r="C14" s="219"/>
      <c r="D14" s="224"/>
      <c r="E14" s="219"/>
      <c r="F14" s="121">
        <v>0.35</v>
      </c>
      <c r="G14" s="126" t="s">
        <v>190</v>
      </c>
      <c r="H14" s="226"/>
      <c r="I14" s="127" t="s">
        <v>23</v>
      </c>
      <c r="J14" s="128" t="s">
        <v>24</v>
      </c>
      <c r="K14" s="129" t="s">
        <v>88</v>
      </c>
      <c r="L14" s="102" t="s">
        <v>89</v>
      </c>
      <c r="M14" s="102" t="s">
        <v>225</v>
      </c>
      <c r="N14" s="52">
        <v>0</v>
      </c>
      <c r="O14" s="52">
        <v>0</v>
      </c>
      <c r="P14" s="47">
        <v>1</v>
      </c>
      <c r="Q14" s="47">
        <v>0.95</v>
      </c>
      <c r="R14" s="47">
        <v>1</v>
      </c>
      <c r="S14" s="47">
        <v>1</v>
      </c>
      <c r="T14" s="206" t="s">
        <v>176</v>
      </c>
      <c r="U14" s="206"/>
      <c r="V14" s="206" t="s">
        <v>176</v>
      </c>
      <c r="W14" s="206"/>
      <c r="X14" s="51"/>
      <c r="Y14" s="51"/>
      <c r="Z14" s="50"/>
      <c r="AA14" s="50"/>
      <c r="AB14" s="50"/>
      <c r="AC14" s="50"/>
      <c r="AD14" s="48"/>
      <c r="AE14" s="48"/>
      <c r="AF14" s="51"/>
      <c r="AG14" s="50"/>
      <c r="AH14" s="51"/>
      <c r="AI14" s="50"/>
      <c r="AJ14" s="51"/>
      <c r="AK14" s="50"/>
      <c r="AL14" s="48"/>
      <c r="AM14" s="48"/>
      <c r="AN14" s="51"/>
      <c r="AO14" s="50"/>
      <c r="AP14" s="51"/>
      <c r="AQ14" s="50"/>
      <c r="AR14" s="51"/>
      <c r="AS14" s="50"/>
      <c r="AT14" s="48"/>
      <c r="AU14" s="48"/>
      <c r="AV14" s="51"/>
      <c r="AW14" s="50"/>
      <c r="AX14" s="51"/>
      <c r="AY14" s="50"/>
      <c r="AZ14" s="51"/>
      <c r="BA14" s="50"/>
      <c r="BB14" s="48"/>
      <c r="BC14" s="48"/>
      <c r="BD14" s="130"/>
      <c r="BE14" s="130"/>
      <c r="BF14" s="131"/>
      <c r="BG14" s="131"/>
      <c r="BH14" s="131"/>
      <c r="BI14" s="131"/>
      <c r="BJ14" s="124" t="s">
        <v>176</v>
      </c>
    </row>
    <row r="15" spans="1:62" s="125" customFormat="1" ht="36" x14ac:dyDescent="0.55000000000000004">
      <c r="A15" s="222"/>
      <c r="B15" s="248"/>
      <c r="C15" s="219"/>
      <c r="D15" s="225"/>
      <c r="E15" s="219"/>
      <c r="F15" s="121">
        <v>0.35</v>
      </c>
      <c r="G15" s="126" t="s">
        <v>189</v>
      </c>
      <c r="H15" s="226"/>
      <c r="I15" s="127" t="s">
        <v>25</v>
      </c>
      <c r="J15" s="128" t="s">
        <v>26</v>
      </c>
      <c r="K15" s="129" t="s">
        <v>88</v>
      </c>
      <c r="L15" s="102" t="s">
        <v>89</v>
      </c>
      <c r="M15" s="102" t="s">
        <v>225</v>
      </c>
      <c r="N15" s="52">
        <v>0</v>
      </c>
      <c r="O15" s="52">
        <v>0</v>
      </c>
      <c r="P15" s="47">
        <v>1</v>
      </c>
      <c r="Q15" s="47">
        <v>1</v>
      </c>
      <c r="R15" s="206" t="s">
        <v>175</v>
      </c>
      <c r="S15" s="206"/>
      <c r="T15" s="206" t="s">
        <v>175</v>
      </c>
      <c r="U15" s="206"/>
      <c r="V15" s="206" t="s">
        <v>175</v>
      </c>
      <c r="W15" s="206"/>
      <c r="X15" s="50"/>
      <c r="Y15" s="50"/>
      <c r="Z15" s="50"/>
      <c r="AA15" s="50"/>
      <c r="AB15" s="50"/>
      <c r="AC15" s="50"/>
      <c r="AD15" s="48"/>
      <c r="AE15" s="48"/>
      <c r="AF15" s="50"/>
      <c r="AG15" s="50"/>
      <c r="AH15" s="50"/>
      <c r="AI15" s="50"/>
      <c r="AJ15" s="50"/>
      <c r="AK15" s="50"/>
      <c r="AL15" s="48"/>
      <c r="AM15" s="48"/>
      <c r="AN15" s="50"/>
      <c r="AO15" s="50"/>
      <c r="AP15" s="50"/>
      <c r="AQ15" s="50"/>
      <c r="AR15" s="50"/>
      <c r="AS15" s="50"/>
      <c r="AT15" s="48"/>
      <c r="AU15" s="48"/>
      <c r="AV15" s="50"/>
      <c r="AW15" s="50"/>
      <c r="AX15" s="50"/>
      <c r="AY15" s="50"/>
      <c r="AZ15" s="50"/>
      <c r="BA15" s="50"/>
      <c r="BB15" s="48"/>
      <c r="BC15" s="48"/>
      <c r="BD15" s="130"/>
      <c r="BE15" s="130"/>
      <c r="BF15" s="131"/>
      <c r="BG15" s="131"/>
      <c r="BH15" s="131"/>
      <c r="BI15" s="131"/>
      <c r="BJ15" s="124" t="s">
        <v>175</v>
      </c>
    </row>
    <row r="16" spans="1:62" s="32" customFormat="1" ht="30.6" customHeight="1" x14ac:dyDescent="0.35">
      <c r="A16" s="226" t="s">
        <v>165</v>
      </c>
      <c r="B16" s="219" t="s">
        <v>19</v>
      </c>
      <c r="C16" s="219" t="s">
        <v>10</v>
      </c>
      <c r="D16" s="209" t="s">
        <v>200</v>
      </c>
      <c r="E16" s="39" t="s">
        <v>155</v>
      </c>
      <c r="F16" s="40">
        <v>1</v>
      </c>
      <c r="G16" s="39" t="s">
        <v>201</v>
      </c>
      <c r="H16" s="213" t="s">
        <v>169</v>
      </c>
      <c r="I16" s="41" t="s">
        <v>27</v>
      </c>
      <c r="J16" s="41" t="s">
        <v>28</v>
      </c>
      <c r="K16" s="106" t="s">
        <v>94</v>
      </c>
      <c r="L16" s="41" t="s">
        <v>95</v>
      </c>
      <c r="M16" s="41" t="s">
        <v>96</v>
      </c>
      <c r="N16" s="109">
        <v>0</v>
      </c>
      <c r="O16" s="109">
        <v>0</v>
      </c>
      <c r="P16" s="47" t="s">
        <v>206</v>
      </c>
      <c r="Q16" s="47">
        <v>1</v>
      </c>
      <c r="R16" s="110" t="s">
        <v>203</v>
      </c>
      <c r="S16" s="108">
        <v>1</v>
      </c>
      <c r="T16" s="110" t="s">
        <v>203</v>
      </c>
      <c r="U16" s="43"/>
      <c r="V16" s="43"/>
      <c r="W16" s="43"/>
      <c r="X16" s="42">
        <v>0</v>
      </c>
      <c r="Y16" s="42">
        <v>1</v>
      </c>
      <c r="Z16" s="42">
        <v>0</v>
      </c>
      <c r="AA16" s="42">
        <v>0</v>
      </c>
      <c r="AB16" s="42">
        <v>1</v>
      </c>
      <c r="AC16" s="42">
        <v>1</v>
      </c>
      <c r="AD16" s="188">
        <f>SUM(X16,Z16,AB16)</f>
        <v>1</v>
      </c>
      <c r="AE16" s="188">
        <f t="shared" ref="AE16:AE22" si="1">SUM(Y16,AA16,AC16)</f>
        <v>2</v>
      </c>
      <c r="AF16" s="42">
        <v>0</v>
      </c>
      <c r="AG16" s="42">
        <v>0</v>
      </c>
      <c r="AH16" s="42">
        <v>1</v>
      </c>
      <c r="AI16" s="42">
        <v>1</v>
      </c>
      <c r="AJ16" s="42">
        <v>0</v>
      </c>
      <c r="AK16" s="42">
        <v>1</v>
      </c>
      <c r="AL16" s="188">
        <f>SUM(AF16,AH16,AJ16)</f>
        <v>1</v>
      </c>
      <c r="AM16" s="188">
        <f>SUM(AG16,AI16,AK16)</f>
        <v>2</v>
      </c>
      <c r="AN16" s="42">
        <v>1</v>
      </c>
      <c r="AO16" s="42">
        <v>0</v>
      </c>
      <c r="AP16" s="42">
        <v>0</v>
      </c>
      <c r="AQ16" s="42">
        <v>0</v>
      </c>
      <c r="AR16" s="42">
        <v>1</v>
      </c>
      <c r="AS16" s="42">
        <v>1</v>
      </c>
      <c r="AT16" s="188">
        <f t="shared" ref="AT16:AU25" si="2">SUM(AN16,AP16,AR16)</f>
        <v>2</v>
      </c>
      <c r="AU16" s="188">
        <f t="shared" si="2"/>
        <v>1</v>
      </c>
      <c r="AV16" s="42">
        <v>1</v>
      </c>
      <c r="AW16" s="42">
        <v>0</v>
      </c>
      <c r="AX16" s="42">
        <v>0</v>
      </c>
      <c r="AY16" s="42">
        <v>0</v>
      </c>
      <c r="AZ16" s="42">
        <v>0</v>
      </c>
      <c r="BA16" s="42">
        <v>0</v>
      </c>
      <c r="BB16" s="188">
        <f>SUM(AV16,AX16,AZ16)</f>
        <v>1</v>
      </c>
      <c r="BC16" s="188">
        <f>SUM(AW16,AY16,BA16)</f>
        <v>0</v>
      </c>
      <c r="BD16" s="189">
        <f t="shared" ref="BD16:BE18" si="3">SUM(AD16,AL16,AT16,BB16)</f>
        <v>5</v>
      </c>
      <c r="BE16" s="189">
        <f t="shared" si="3"/>
        <v>5</v>
      </c>
      <c r="BF16" s="204">
        <f>IFERROR(AE16/AD16,"")</f>
        <v>2</v>
      </c>
      <c r="BG16" s="204">
        <f>IFERROR(AM16/AL16,"")</f>
        <v>2</v>
      </c>
      <c r="BH16" s="204">
        <f>IFERROR(AU16/AT16,"")</f>
        <v>0.5</v>
      </c>
      <c r="BI16" s="204">
        <f>IFERROR(BC16/BB16,"")</f>
        <v>0</v>
      </c>
      <c r="BJ16" s="124">
        <f>IFERROR(BE16/BD16,"")</f>
        <v>1</v>
      </c>
    </row>
    <row r="17" spans="1:62" s="32" customFormat="1" ht="51" x14ac:dyDescent="0.35">
      <c r="A17" s="226"/>
      <c r="B17" s="219"/>
      <c r="C17" s="219"/>
      <c r="D17" s="210"/>
      <c r="E17" s="14" t="s">
        <v>31</v>
      </c>
      <c r="F17" s="15">
        <v>1</v>
      </c>
      <c r="G17" s="14" t="s">
        <v>204</v>
      </c>
      <c r="H17" s="228"/>
      <c r="I17" s="21" t="s">
        <v>48</v>
      </c>
      <c r="J17" s="21" t="s">
        <v>29</v>
      </c>
      <c r="K17" s="106" t="s">
        <v>94</v>
      </c>
      <c r="L17" s="18" t="s">
        <v>95</v>
      </c>
      <c r="M17" s="18" t="s">
        <v>96</v>
      </c>
      <c r="N17" s="109">
        <v>0</v>
      </c>
      <c r="O17" s="109">
        <v>0</v>
      </c>
      <c r="P17" s="47" t="s">
        <v>207</v>
      </c>
      <c r="Q17" s="47">
        <v>1.0900000000000001</v>
      </c>
      <c r="R17" s="110" t="s">
        <v>205</v>
      </c>
      <c r="S17" s="47">
        <v>1</v>
      </c>
      <c r="T17" s="110" t="s">
        <v>205</v>
      </c>
      <c r="U17" s="20"/>
      <c r="V17" s="20"/>
      <c r="W17" s="20"/>
      <c r="X17" s="22">
        <v>0</v>
      </c>
      <c r="Y17" s="22">
        <v>0</v>
      </c>
      <c r="Z17" s="22">
        <v>0</v>
      </c>
      <c r="AA17" s="22">
        <v>0</v>
      </c>
      <c r="AB17" s="22">
        <v>0</v>
      </c>
      <c r="AC17" s="22">
        <v>0</v>
      </c>
      <c r="AD17" s="188">
        <f>SUM(X17,Z17,AB17)</f>
        <v>0</v>
      </c>
      <c r="AE17" s="188">
        <f>SUM(Y17,AA17,AC17)</f>
        <v>0</v>
      </c>
      <c r="AF17" s="22">
        <v>0</v>
      </c>
      <c r="AG17" s="22">
        <v>0</v>
      </c>
      <c r="AH17" s="22">
        <v>0</v>
      </c>
      <c r="AI17" s="22">
        <v>0</v>
      </c>
      <c r="AJ17" s="22">
        <v>1</v>
      </c>
      <c r="AK17" s="22">
        <v>1</v>
      </c>
      <c r="AL17" s="188">
        <f>SUM(AF17,AH17,AJ17)</f>
        <v>1</v>
      </c>
      <c r="AM17" s="188">
        <f>SUM(AG17,AI17,AK17)</f>
        <v>1</v>
      </c>
      <c r="AN17" s="22">
        <v>0</v>
      </c>
      <c r="AO17" s="22">
        <v>0</v>
      </c>
      <c r="AP17" s="22">
        <v>0</v>
      </c>
      <c r="AQ17" s="22">
        <v>0</v>
      </c>
      <c r="AR17" s="22">
        <v>0</v>
      </c>
      <c r="AS17" s="22">
        <v>0</v>
      </c>
      <c r="AT17" s="188">
        <f t="shared" si="2"/>
        <v>0</v>
      </c>
      <c r="AU17" s="188">
        <f t="shared" si="2"/>
        <v>0</v>
      </c>
      <c r="AV17" s="22">
        <v>0</v>
      </c>
      <c r="AW17" s="22">
        <v>0</v>
      </c>
      <c r="AX17" s="22">
        <v>0</v>
      </c>
      <c r="AY17" s="22">
        <v>0</v>
      </c>
      <c r="AZ17" s="22">
        <v>0</v>
      </c>
      <c r="BA17" s="22">
        <v>0</v>
      </c>
      <c r="BB17" s="188">
        <f>SUM(AV17,AX17,AZ17)</f>
        <v>0</v>
      </c>
      <c r="BC17" s="188">
        <f>SUM(AW17,AY17,BA17)</f>
        <v>0</v>
      </c>
      <c r="BD17" s="189">
        <f t="shared" si="3"/>
        <v>1</v>
      </c>
      <c r="BE17" s="189">
        <f t="shared" si="3"/>
        <v>1</v>
      </c>
      <c r="BF17" s="204" t="str">
        <f>IFERROR(AE17/AD17,"")</f>
        <v/>
      </c>
      <c r="BG17" s="204">
        <f>IFERROR(AM17/AL17,"")</f>
        <v>1</v>
      </c>
      <c r="BH17" s="204" t="str">
        <f>IFERROR(AU17/AT17,"")</f>
        <v/>
      </c>
      <c r="BI17" s="204" t="str">
        <f>IFERROR(BC17/BB17,"")</f>
        <v/>
      </c>
      <c r="BJ17" s="124">
        <f>IFERROR(BE17/BD17,"")</f>
        <v>1</v>
      </c>
    </row>
    <row r="18" spans="1:62" s="32" customFormat="1" ht="45" customHeight="1" x14ac:dyDescent="0.35">
      <c r="A18" s="207" t="s">
        <v>199</v>
      </c>
      <c r="B18" s="219" t="s">
        <v>97</v>
      </c>
      <c r="C18" s="219" t="s">
        <v>12</v>
      </c>
      <c r="D18" s="209" t="s">
        <v>208</v>
      </c>
      <c r="E18" s="14" t="s">
        <v>210</v>
      </c>
      <c r="F18" s="15">
        <v>0.3</v>
      </c>
      <c r="G18" s="13" t="s">
        <v>209</v>
      </c>
      <c r="H18" s="211" t="s">
        <v>162</v>
      </c>
      <c r="I18" s="21" t="s">
        <v>38</v>
      </c>
      <c r="J18" s="21" t="s">
        <v>39</v>
      </c>
      <c r="K18" s="105" t="s">
        <v>88</v>
      </c>
      <c r="L18" s="13" t="s">
        <v>97</v>
      </c>
      <c r="M18" s="13" t="s">
        <v>211</v>
      </c>
      <c r="N18" s="109">
        <v>0</v>
      </c>
      <c r="O18" s="109">
        <v>0</v>
      </c>
      <c r="P18" s="47">
        <v>1</v>
      </c>
      <c r="Q18" s="47">
        <v>1</v>
      </c>
      <c r="R18" s="47">
        <v>1</v>
      </c>
      <c r="S18" s="47">
        <v>1</v>
      </c>
      <c r="T18" s="47">
        <v>1</v>
      </c>
      <c r="U18" s="20"/>
      <c r="V18" s="17">
        <v>1</v>
      </c>
      <c r="W18" s="20"/>
      <c r="X18" s="195">
        <v>0</v>
      </c>
      <c r="Y18" s="195">
        <v>0</v>
      </c>
      <c r="Z18" s="195">
        <v>0</v>
      </c>
      <c r="AA18" s="195">
        <v>0</v>
      </c>
      <c r="AB18" s="195">
        <v>0</v>
      </c>
      <c r="AC18" s="195">
        <v>0</v>
      </c>
      <c r="AD18" s="196">
        <f>SUM(X18,Z18,AB18)</f>
        <v>0</v>
      </c>
      <c r="AE18" s="196">
        <f>Y18+AA18+AC18</f>
        <v>0</v>
      </c>
      <c r="AF18" s="195">
        <v>0</v>
      </c>
      <c r="AG18" s="195">
        <v>0</v>
      </c>
      <c r="AH18" s="195">
        <v>9</v>
      </c>
      <c r="AI18" s="195">
        <v>9</v>
      </c>
      <c r="AJ18" s="195">
        <v>1</v>
      </c>
      <c r="AK18" s="195">
        <v>1</v>
      </c>
      <c r="AL18" s="196">
        <f>SUM(AF18,AH18,AJ18)</f>
        <v>10</v>
      </c>
      <c r="AM18" s="196">
        <f>AG18+AI18+AK18</f>
        <v>10</v>
      </c>
      <c r="AN18" s="195">
        <v>24</v>
      </c>
      <c r="AO18" s="195">
        <v>24</v>
      </c>
      <c r="AP18" s="195">
        <v>32</v>
      </c>
      <c r="AQ18" s="195">
        <v>32</v>
      </c>
      <c r="AR18" s="195">
        <v>25</v>
      </c>
      <c r="AS18" s="195">
        <v>25</v>
      </c>
      <c r="AT18" s="196">
        <f>SUM(AN18,AP18,AR18)</f>
        <v>81</v>
      </c>
      <c r="AU18" s="196">
        <f>AO18+AQ18+AS18</f>
        <v>81</v>
      </c>
      <c r="AV18" s="195">
        <v>3</v>
      </c>
      <c r="AW18" s="195">
        <v>3</v>
      </c>
      <c r="AX18" s="195">
        <v>7</v>
      </c>
      <c r="AY18" s="195">
        <v>7</v>
      </c>
      <c r="AZ18" s="195">
        <v>0</v>
      </c>
      <c r="BA18" s="195">
        <v>0</v>
      </c>
      <c r="BB18" s="196">
        <f>SUM(AV18,AX18,AZ18)</f>
        <v>10</v>
      </c>
      <c r="BC18" s="196">
        <f>AW18+AY18+BA18</f>
        <v>10</v>
      </c>
      <c r="BD18" s="189">
        <f t="shared" si="3"/>
        <v>101</v>
      </c>
      <c r="BE18" s="189">
        <f t="shared" si="3"/>
        <v>101</v>
      </c>
      <c r="BF18" s="204" t="str">
        <f>IFERROR(AE18/AD18,"")</f>
        <v/>
      </c>
      <c r="BG18" s="204">
        <f>IFERROR(AM18/AL18,"")</f>
        <v>1</v>
      </c>
      <c r="BH18" s="204">
        <f>IFERROR(AU18/AT18,"")</f>
        <v>1</v>
      </c>
      <c r="BI18" s="204">
        <f>IFERROR(BC18/BB18,"")</f>
        <v>1</v>
      </c>
      <c r="BJ18" s="124">
        <f>IFERROR(BE18/BD18,"")</f>
        <v>1</v>
      </c>
    </row>
    <row r="19" spans="1:62" s="32" customFormat="1" ht="67.2" customHeight="1" x14ac:dyDescent="0.35">
      <c r="A19" s="208"/>
      <c r="B19" s="219"/>
      <c r="C19" s="219"/>
      <c r="D19" s="210"/>
      <c r="E19" s="14" t="s">
        <v>13</v>
      </c>
      <c r="F19" s="15">
        <v>0.7</v>
      </c>
      <c r="G19" s="13" t="s">
        <v>213</v>
      </c>
      <c r="H19" s="212"/>
      <c r="I19" s="16" t="s">
        <v>98</v>
      </c>
      <c r="J19" s="16" t="s">
        <v>99</v>
      </c>
      <c r="K19" s="13" t="s">
        <v>88</v>
      </c>
      <c r="L19" s="13" t="s">
        <v>97</v>
      </c>
      <c r="M19" s="13" t="s">
        <v>211</v>
      </c>
      <c r="N19" s="109">
        <v>0</v>
      </c>
      <c r="O19" s="109">
        <v>0</v>
      </c>
      <c r="P19" s="47">
        <v>1</v>
      </c>
      <c r="Q19" s="47">
        <v>1</v>
      </c>
      <c r="R19" s="47">
        <v>1</v>
      </c>
      <c r="S19" s="47">
        <v>1</v>
      </c>
      <c r="T19" s="47">
        <v>1</v>
      </c>
      <c r="U19" s="23"/>
      <c r="V19" s="17">
        <v>1</v>
      </c>
      <c r="W19" s="23"/>
      <c r="X19" s="195">
        <v>60</v>
      </c>
      <c r="Y19" s="195">
        <v>60</v>
      </c>
      <c r="Z19" s="195">
        <v>89</v>
      </c>
      <c r="AA19" s="195">
        <v>89</v>
      </c>
      <c r="AB19" s="195">
        <v>115</v>
      </c>
      <c r="AC19" s="195">
        <v>115</v>
      </c>
      <c r="AD19" s="196">
        <f>SUM(X19,Z19,AB19)</f>
        <v>264</v>
      </c>
      <c r="AE19" s="196">
        <f>Y19+AA19+AC19</f>
        <v>264</v>
      </c>
      <c r="AF19" s="195">
        <v>54</v>
      </c>
      <c r="AG19" s="195">
        <v>54</v>
      </c>
      <c r="AH19" s="195">
        <v>85</v>
      </c>
      <c r="AI19" s="195">
        <v>85</v>
      </c>
      <c r="AJ19" s="195">
        <v>95</v>
      </c>
      <c r="AK19" s="195">
        <v>95</v>
      </c>
      <c r="AL19" s="196">
        <f>SUM(AF19,AH19,AJ19)</f>
        <v>234</v>
      </c>
      <c r="AM19" s="196">
        <f>AG19+AI19+AK19</f>
        <v>234</v>
      </c>
      <c r="AN19" s="195">
        <v>142</v>
      </c>
      <c r="AO19" s="195">
        <v>142</v>
      </c>
      <c r="AP19" s="195">
        <v>112</v>
      </c>
      <c r="AQ19" s="195">
        <v>112</v>
      </c>
      <c r="AR19" s="195">
        <v>235</v>
      </c>
      <c r="AS19" s="195">
        <v>235</v>
      </c>
      <c r="AT19" s="196">
        <f>SUM(AN19,AP19,AR19)</f>
        <v>489</v>
      </c>
      <c r="AU19" s="196">
        <f>AO19+AQ19+AS19</f>
        <v>489</v>
      </c>
      <c r="AV19" s="195">
        <v>163</v>
      </c>
      <c r="AW19" s="195">
        <v>163</v>
      </c>
      <c r="AX19" s="195">
        <v>107</v>
      </c>
      <c r="AY19" s="195">
        <v>107</v>
      </c>
      <c r="AZ19" s="195">
        <v>174</v>
      </c>
      <c r="BA19" s="195">
        <v>174</v>
      </c>
      <c r="BB19" s="196">
        <f>SUM(AV19,AX19,AZ19)</f>
        <v>444</v>
      </c>
      <c r="BC19" s="196">
        <f>AW19+AY19+BA19</f>
        <v>444</v>
      </c>
      <c r="BD19" s="189">
        <f>AD19+AL19+AT19+BB19</f>
        <v>1431</v>
      </c>
      <c r="BE19" s="189">
        <f>AE19+AM19+AU19+BC19</f>
        <v>1431</v>
      </c>
      <c r="BF19" s="204">
        <f>IFERROR(AE19/AD19,"")</f>
        <v>1</v>
      </c>
      <c r="BG19" s="204">
        <f>IFERROR(AM19/AL19,"")</f>
        <v>1</v>
      </c>
      <c r="BH19" s="204">
        <f>IFERROR(AU19/AT19,"")</f>
        <v>1</v>
      </c>
      <c r="BI19" s="204">
        <f>IFERROR(BC19/BB19,"")</f>
        <v>1</v>
      </c>
      <c r="BJ19" s="124">
        <f>IFERROR(BE19/BD19,"")</f>
        <v>1</v>
      </c>
    </row>
    <row r="20" spans="1:62" s="32" customFormat="1" ht="35.700000000000003" customHeight="1" x14ac:dyDescent="0.35">
      <c r="A20" s="207" t="s">
        <v>215</v>
      </c>
      <c r="B20" s="219" t="s">
        <v>40</v>
      </c>
      <c r="C20" s="219" t="s">
        <v>0</v>
      </c>
      <c r="D20" s="216" t="s">
        <v>216</v>
      </c>
      <c r="E20" s="14" t="s">
        <v>107</v>
      </c>
      <c r="F20" s="15">
        <v>0.25</v>
      </c>
      <c r="G20" s="13" t="s">
        <v>217</v>
      </c>
      <c r="H20" s="213" t="s">
        <v>214</v>
      </c>
      <c r="I20" s="13" t="s">
        <v>42</v>
      </c>
      <c r="J20" s="13" t="s">
        <v>41</v>
      </c>
      <c r="K20" s="13" t="s">
        <v>88</v>
      </c>
      <c r="L20" s="13" t="s">
        <v>100</v>
      </c>
      <c r="M20" s="13" t="s">
        <v>224</v>
      </c>
      <c r="N20" s="112" t="s">
        <v>223</v>
      </c>
      <c r="O20" s="112" t="s">
        <v>223</v>
      </c>
      <c r="P20" s="111" t="s">
        <v>221</v>
      </c>
      <c r="Q20" s="84">
        <v>1.75</v>
      </c>
      <c r="R20" s="84">
        <v>1</v>
      </c>
      <c r="S20" s="74">
        <v>1.0366146458583434</v>
      </c>
      <c r="T20" s="206" t="s">
        <v>176</v>
      </c>
      <c r="U20" s="206"/>
      <c r="V20" s="206" t="s">
        <v>176</v>
      </c>
      <c r="W20" s="206"/>
      <c r="X20" s="51"/>
      <c r="Y20" s="51"/>
      <c r="Z20" s="50"/>
      <c r="AA20" s="50"/>
      <c r="AB20" s="50"/>
      <c r="AC20" s="50"/>
      <c r="AD20" s="132"/>
      <c r="AE20" s="132"/>
      <c r="AF20" s="51"/>
      <c r="AG20" s="50"/>
      <c r="AH20" s="51"/>
      <c r="AI20" s="50"/>
      <c r="AJ20" s="51"/>
      <c r="AK20" s="50"/>
      <c r="AL20" s="48"/>
      <c r="AM20" s="48"/>
      <c r="AN20" s="51"/>
      <c r="AO20" s="50"/>
      <c r="AP20" s="51"/>
      <c r="AQ20" s="50"/>
      <c r="AR20" s="51"/>
      <c r="AS20" s="50"/>
      <c r="AT20" s="48"/>
      <c r="AU20" s="48"/>
      <c r="AV20" s="51"/>
      <c r="AW20" s="50"/>
      <c r="AX20" s="51"/>
      <c r="AY20" s="50"/>
      <c r="AZ20" s="51"/>
      <c r="BA20" s="50"/>
      <c r="BB20" s="48"/>
      <c r="BC20" s="48"/>
      <c r="BD20" s="130"/>
      <c r="BE20" s="130"/>
      <c r="BF20" s="131"/>
      <c r="BG20" s="131"/>
      <c r="BH20" s="131"/>
      <c r="BI20" s="131"/>
      <c r="BJ20" s="54" t="s">
        <v>176</v>
      </c>
    </row>
    <row r="21" spans="1:62" s="32" customFormat="1" ht="50.7" customHeight="1" x14ac:dyDescent="0.35">
      <c r="A21" s="215"/>
      <c r="B21" s="219"/>
      <c r="C21" s="219"/>
      <c r="D21" s="217"/>
      <c r="E21" s="14" t="s">
        <v>35</v>
      </c>
      <c r="F21" s="15">
        <v>0.25</v>
      </c>
      <c r="G21" s="13" t="s">
        <v>218</v>
      </c>
      <c r="H21" s="214"/>
      <c r="I21" s="13" t="s">
        <v>43</v>
      </c>
      <c r="J21" s="13" t="s">
        <v>44</v>
      </c>
      <c r="K21" s="13" t="s">
        <v>88</v>
      </c>
      <c r="L21" s="13" t="s">
        <v>100</v>
      </c>
      <c r="M21" s="13" t="s">
        <v>224</v>
      </c>
      <c r="N21" s="114">
        <v>0</v>
      </c>
      <c r="O21" s="114">
        <v>0</v>
      </c>
      <c r="P21" s="112" t="s">
        <v>77</v>
      </c>
      <c r="Q21" s="112" t="s">
        <v>77</v>
      </c>
      <c r="R21" s="112" t="s">
        <v>220</v>
      </c>
      <c r="S21" s="112" t="s">
        <v>220</v>
      </c>
      <c r="T21" s="112" t="s">
        <v>75</v>
      </c>
      <c r="U21" s="23"/>
      <c r="V21" s="115" t="s">
        <v>75</v>
      </c>
      <c r="W21" s="23"/>
      <c r="X21" s="19">
        <v>1</v>
      </c>
      <c r="Y21" s="19">
        <v>0</v>
      </c>
      <c r="Z21" s="19">
        <v>0</v>
      </c>
      <c r="AA21" s="19">
        <v>1</v>
      </c>
      <c r="AB21" s="19">
        <v>0</v>
      </c>
      <c r="AC21" s="19">
        <v>0</v>
      </c>
      <c r="AD21" s="188">
        <f>SUM(X21,Z21,AB21)</f>
        <v>1</v>
      </c>
      <c r="AE21" s="188">
        <f t="shared" si="1"/>
        <v>1</v>
      </c>
      <c r="AF21" s="19">
        <v>0</v>
      </c>
      <c r="AG21" s="19">
        <v>0</v>
      </c>
      <c r="AH21" s="19">
        <v>1</v>
      </c>
      <c r="AI21" s="19">
        <v>0</v>
      </c>
      <c r="AJ21" s="19">
        <v>0</v>
      </c>
      <c r="AK21" s="19">
        <v>0</v>
      </c>
      <c r="AL21" s="188">
        <f t="shared" ref="AL21:AM25" si="4">SUM(AF21,AH21,AJ21)</f>
        <v>1</v>
      </c>
      <c r="AM21" s="188">
        <f t="shared" si="4"/>
        <v>0</v>
      </c>
      <c r="AN21" s="24">
        <v>0</v>
      </c>
      <c r="AO21" s="24">
        <v>0</v>
      </c>
      <c r="AP21" s="24">
        <v>1</v>
      </c>
      <c r="AQ21" s="24">
        <v>0</v>
      </c>
      <c r="AR21" s="24">
        <v>0</v>
      </c>
      <c r="AS21" s="24">
        <v>0</v>
      </c>
      <c r="AT21" s="188">
        <f t="shared" si="2"/>
        <v>1</v>
      </c>
      <c r="AU21" s="188">
        <f t="shared" si="2"/>
        <v>0</v>
      </c>
      <c r="AV21" s="24">
        <v>0</v>
      </c>
      <c r="AW21" s="24">
        <v>0</v>
      </c>
      <c r="AX21" s="24">
        <v>0</v>
      </c>
      <c r="AY21" s="24">
        <v>0</v>
      </c>
      <c r="AZ21" s="24">
        <v>0</v>
      </c>
      <c r="BA21" s="24">
        <v>2</v>
      </c>
      <c r="BB21" s="188">
        <v>0</v>
      </c>
      <c r="BC21" s="188">
        <f t="shared" ref="BB21:BC25" si="5">SUM(AW21,AY21,BA21)</f>
        <v>2</v>
      </c>
      <c r="BD21" s="189">
        <f t="shared" ref="BD21:BE25" si="6">SUM(AD21,AL21,AT21,BB21)</f>
        <v>3</v>
      </c>
      <c r="BE21" s="189">
        <f t="shared" si="6"/>
        <v>3</v>
      </c>
      <c r="BF21" s="204">
        <f>IFERROR(AE21/AD21,"")</f>
        <v>1</v>
      </c>
      <c r="BG21" s="204">
        <f>IFERROR(AM21/AL21,"")</f>
        <v>0</v>
      </c>
      <c r="BH21" s="204">
        <f>IFERROR(AU21/AT21,"")</f>
        <v>0</v>
      </c>
      <c r="BI21" s="204">
        <v>2</v>
      </c>
      <c r="BJ21" s="124">
        <f>IFERROR(BE21/BD21,"")</f>
        <v>1</v>
      </c>
    </row>
    <row r="22" spans="1:62" s="32" customFormat="1" ht="40.799999999999997" x14ac:dyDescent="0.35">
      <c r="A22" s="208"/>
      <c r="B22" s="219"/>
      <c r="C22" s="219"/>
      <c r="D22" s="218"/>
      <c r="E22" s="14" t="s">
        <v>45</v>
      </c>
      <c r="F22" s="15">
        <v>0.25</v>
      </c>
      <c r="G22" s="13" t="s">
        <v>219</v>
      </c>
      <c r="H22" s="212"/>
      <c r="I22" s="13" t="s">
        <v>46</v>
      </c>
      <c r="J22" s="13" t="s">
        <v>47</v>
      </c>
      <c r="K22" s="13" t="s">
        <v>88</v>
      </c>
      <c r="L22" s="13" t="s">
        <v>100</v>
      </c>
      <c r="M22" s="13" t="s">
        <v>224</v>
      </c>
      <c r="N22" s="111" t="s">
        <v>227</v>
      </c>
      <c r="O22" s="111" t="s">
        <v>227</v>
      </c>
      <c r="P22" s="112" t="s">
        <v>72</v>
      </c>
      <c r="Q22" s="109">
        <v>0</v>
      </c>
      <c r="R22" s="117" t="s">
        <v>118</v>
      </c>
      <c r="S22" s="114" t="s">
        <v>228</v>
      </c>
      <c r="T22" s="114" t="s">
        <v>226</v>
      </c>
      <c r="U22" s="23"/>
      <c r="V22" s="23"/>
      <c r="W22" s="23"/>
      <c r="X22" s="19">
        <v>0</v>
      </c>
      <c r="Y22" s="19">
        <v>0</v>
      </c>
      <c r="Z22" s="19">
        <v>0</v>
      </c>
      <c r="AA22" s="19">
        <v>0</v>
      </c>
      <c r="AB22" s="19">
        <v>0</v>
      </c>
      <c r="AC22" s="19">
        <v>0</v>
      </c>
      <c r="AD22" s="188">
        <f>SUM(X22,Z22,AB22)</f>
        <v>0</v>
      </c>
      <c r="AE22" s="188">
        <f t="shared" si="1"/>
        <v>0</v>
      </c>
      <c r="AF22" s="19">
        <v>0</v>
      </c>
      <c r="AG22" s="19">
        <v>0</v>
      </c>
      <c r="AH22" s="19">
        <v>0</v>
      </c>
      <c r="AI22" s="19">
        <v>0</v>
      </c>
      <c r="AJ22" s="19">
        <v>0</v>
      </c>
      <c r="AK22" s="19">
        <v>0</v>
      </c>
      <c r="AL22" s="188">
        <f t="shared" si="4"/>
        <v>0</v>
      </c>
      <c r="AM22" s="188">
        <f t="shared" si="4"/>
        <v>0</v>
      </c>
      <c r="AN22" s="19">
        <v>10</v>
      </c>
      <c r="AO22" s="19">
        <v>0</v>
      </c>
      <c r="AP22" s="19">
        <v>25</v>
      </c>
      <c r="AQ22" s="19">
        <v>0</v>
      </c>
      <c r="AR22" s="19">
        <v>25</v>
      </c>
      <c r="AS22" s="19">
        <v>0</v>
      </c>
      <c r="AT22" s="188">
        <f>SUM(AN22,AP22,AR22)</f>
        <v>60</v>
      </c>
      <c r="AU22" s="188">
        <f>SUM(AO22,AQ22,AS22)</f>
        <v>0</v>
      </c>
      <c r="AV22" s="19">
        <v>30</v>
      </c>
      <c r="AW22" s="19">
        <v>0</v>
      </c>
      <c r="AX22" s="19">
        <v>35</v>
      </c>
      <c r="AY22" s="19">
        <v>28</v>
      </c>
      <c r="AZ22" s="19">
        <v>15</v>
      </c>
      <c r="BA22" s="19">
        <v>131</v>
      </c>
      <c r="BB22" s="188">
        <f t="shared" si="5"/>
        <v>80</v>
      </c>
      <c r="BC22" s="188">
        <f t="shared" si="5"/>
        <v>159</v>
      </c>
      <c r="BD22" s="189">
        <f t="shared" si="6"/>
        <v>140</v>
      </c>
      <c r="BE22" s="189">
        <f>SUM(AE22,AM22,AU22,BC22)</f>
        <v>159</v>
      </c>
      <c r="BF22" s="204" t="str">
        <f>IFERROR(AE22/AD22,"")</f>
        <v/>
      </c>
      <c r="BG22" s="204" t="str">
        <f>IFERROR(AM22/AL22,"")</f>
        <v/>
      </c>
      <c r="BH22" s="204">
        <f>IFERROR(AU22/AT22,"")</f>
        <v>0</v>
      </c>
      <c r="BI22" s="204">
        <f>IFERROR(BC22/BB22,"")</f>
        <v>1.9875</v>
      </c>
      <c r="BJ22" s="124">
        <f>IFERROR(BE22/BD22,"")</f>
        <v>1.1357142857142857</v>
      </c>
    </row>
    <row r="23" spans="1:62" s="32" customFormat="1" ht="122.4" x14ac:dyDescent="0.35">
      <c r="A23" s="197" t="s">
        <v>229</v>
      </c>
      <c r="B23" s="198" t="s">
        <v>51</v>
      </c>
      <c r="C23" s="198" t="s">
        <v>50</v>
      </c>
      <c r="D23" s="190" t="s">
        <v>230</v>
      </c>
      <c r="E23" s="14" t="s">
        <v>104</v>
      </c>
      <c r="F23" s="15">
        <v>1</v>
      </c>
      <c r="G23" s="25" t="s">
        <v>232</v>
      </c>
      <c r="H23" s="45" t="s">
        <v>231</v>
      </c>
      <c r="I23" s="16" t="s">
        <v>83</v>
      </c>
      <c r="J23" s="16" t="s">
        <v>202</v>
      </c>
      <c r="K23" s="13" t="s">
        <v>88</v>
      </c>
      <c r="L23" s="14" t="s">
        <v>51</v>
      </c>
      <c r="M23" s="13" t="s">
        <v>105</v>
      </c>
      <c r="N23" s="109">
        <v>0</v>
      </c>
      <c r="O23" s="109">
        <v>0</v>
      </c>
      <c r="P23" s="114" t="s">
        <v>233</v>
      </c>
      <c r="Q23" s="114" t="s">
        <v>243</v>
      </c>
      <c r="R23" s="114" t="s">
        <v>233</v>
      </c>
      <c r="S23" s="114" t="s">
        <v>242</v>
      </c>
      <c r="T23" s="114" t="s">
        <v>233</v>
      </c>
      <c r="U23" s="20"/>
      <c r="V23" s="20"/>
      <c r="W23" s="20"/>
      <c r="X23" s="191">
        <v>1</v>
      </c>
      <c r="Y23" s="191">
        <v>1</v>
      </c>
      <c r="Z23" s="191">
        <v>1</v>
      </c>
      <c r="AA23" s="191">
        <v>2</v>
      </c>
      <c r="AB23" s="191">
        <v>1</v>
      </c>
      <c r="AC23" s="191">
        <v>1</v>
      </c>
      <c r="AD23" s="188">
        <f>SUM(X23,Z23,AB23)</f>
        <v>3</v>
      </c>
      <c r="AE23" s="188">
        <f>SUM(Y23,AA23,AC23)</f>
        <v>4</v>
      </c>
      <c r="AF23" s="191">
        <v>2</v>
      </c>
      <c r="AG23" s="191">
        <v>1</v>
      </c>
      <c r="AH23" s="191">
        <v>0</v>
      </c>
      <c r="AI23" s="191">
        <v>6</v>
      </c>
      <c r="AJ23" s="191">
        <v>1</v>
      </c>
      <c r="AK23" s="191">
        <v>1</v>
      </c>
      <c r="AL23" s="188">
        <f t="shared" si="4"/>
        <v>3</v>
      </c>
      <c r="AM23" s="188">
        <f t="shared" si="4"/>
        <v>8</v>
      </c>
      <c r="AN23" s="191">
        <v>1</v>
      </c>
      <c r="AO23" s="191">
        <v>0</v>
      </c>
      <c r="AP23" s="191">
        <v>2</v>
      </c>
      <c r="AQ23" s="191">
        <v>1</v>
      </c>
      <c r="AR23" s="191">
        <v>2</v>
      </c>
      <c r="AS23" s="191">
        <v>1</v>
      </c>
      <c r="AT23" s="188">
        <f>SUM(AN23,AP23,AR23)</f>
        <v>5</v>
      </c>
      <c r="AU23" s="188">
        <f>SUM(AO23,AQ23,AS23)</f>
        <v>2</v>
      </c>
      <c r="AV23" s="191">
        <v>2</v>
      </c>
      <c r="AW23" s="191">
        <v>2</v>
      </c>
      <c r="AX23" s="191">
        <v>2</v>
      </c>
      <c r="AY23" s="191">
        <v>0</v>
      </c>
      <c r="AZ23" s="191">
        <v>2</v>
      </c>
      <c r="BA23" s="191">
        <v>2</v>
      </c>
      <c r="BB23" s="188">
        <f t="shared" si="5"/>
        <v>6</v>
      </c>
      <c r="BC23" s="188">
        <f t="shared" si="5"/>
        <v>4</v>
      </c>
      <c r="BD23" s="189">
        <f>SUM(AD23,AL23,AT23,BB23)</f>
        <v>17</v>
      </c>
      <c r="BE23" s="189">
        <f>SUM(AE23,AM23,AU23,BC23)</f>
        <v>18</v>
      </c>
      <c r="BF23" s="204">
        <f>IFERROR(AE23/AD23,"")</f>
        <v>1.3333333333333333</v>
      </c>
      <c r="BG23" s="204">
        <f>IFERROR(AM23/AL23,"")</f>
        <v>2.6666666666666665</v>
      </c>
      <c r="BH23" s="204">
        <f>IFERROR(AU23/AT23,"")</f>
        <v>0.4</v>
      </c>
      <c r="BI23" s="204">
        <f>IFERROR(BC23/BB23,"")</f>
        <v>0.66666666666666663</v>
      </c>
      <c r="BJ23" s="124">
        <f>IFERROR(BE23/BD23,"")</f>
        <v>1.0588235294117647</v>
      </c>
    </row>
    <row r="24" spans="1:62" s="33" customFormat="1" ht="71.400000000000006" x14ac:dyDescent="0.35">
      <c r="A24" s="202" t="s">
        <v>238</v>
      </c>
      <c r="B24" s="203" t="s">
        <v>239</v>
      </c>
      <c r="C24" s="198" t="s">
        <v>36</v>
      </c>
      <c r="D24" s="14" t="s">
        <v>241</v>
      </c>
      <c r="E24" s="14" t="s">
        <v>37</v>
      </c>
      <c r="F24" s="15">
        <v>1</v>
      </c>
      <c r="G24" s="26" t="s">
        <v>235</v>
      </c>
      <c r="H24" s="104" t="s">
        <v>162</v>
      </c>
      <c r="I24" s="16" t="s">
        <v>101</v>
      </c>
      <c r="J24" s="16" t="s">
        <v>34</v>
      </c>
      <c r="K24" s="13" t="s">
        <v>88</v>
      </c>
      <c r="L24" s="103" t="s">
        <v>239</v>
      </c>
      <c r="M24" s="103" t="s">
        <v>240</v>
      </c>
      <c r="N24" s="109">
        <v>0</v>
      </c>
      <c r="O24" s="109">
        <v>0</v>
      </c>
      <c r="P24" s="113">
        <v>1</v>
      </c>
      <c r="Q24" s="113">
        <v>1</v>
      </c>
      <c r="R24" s="113">
        <v>1</v>
      </c>
      <c r="S24" s="113">
        <v>1</v>
      </c>
      <c r="T24" s="206" t="s">
        <v>176</v>
      </c>
      <c r="U24" s="206"/>
      <c r="V24" s="206" t="s">
        <v>176</v>
      </c>
      <c r="W24" s="206"/>
      <c r="X24" s="51"/>
      <c r="Y24" s="51"/>
      <c r="Z24" s="50"/>
      <c r="AA24" s="50"/>
      <c r="AB24" s="50"/>
      <c r="AC24" s="50"/>
      <c r="AD24" s="132"/>
      <c r="AE24" s="132"/>
      <c r="AF24" s="51"/>
      <c r="AG24" s="50"/>
      <c r="AH24" s="51"/>
      <c r="AI24" s="50"/>
      <c r="AJ24" s="51"/>
      <c r="AK24" s="50"/>
      <c r="AL24" s="48"/>
      <c r="AM24" s="48"/>
      <c r="AN24" s="51"/>
      <c r="AO24" s="50"/>
      <c r="AP24" s="51"/>
      <c r="AQ24" s="50"/>
      <c r="AR24" s="51"/>
      <c r="AS24" s="50"/>
      <c r="AT24" s="48"/>
      <c r="AU24" s="48"/>
      <c r="AV24" s="51"/>
      <c r="AW24" s="50"/>
      <c r="AX24" s="51"/>
      <c r="AY24" s="50"/>
      <c r="AZ24" s="51"/>
      <c r="BA24" s="50"/>
      <c r="BB24" s="48"/>
      <c r="BC24" s="48"/>
      <c r="BD24" s="130"/>
      <c r="BE24" s="130"/>
      <c r="BF24" s="131"/>
      <c r="BG24" s="131"/>
      <c r="BH24" s="131"/>
      <c r="BI24" s="131"/>
      <c r="BJ24" s="54" t="s">
        <v>176</v>
      </c>
    </row>
    <row r="25" spans="1:62" s="32" customFormat="1" ht="51" x14ac:dyDescent="0.35">
      <c r="A25" s="197" t="s">
        <v>102</v>
      </c>
      <c r="B25" s="198" t="s">
        <v>17</v>
      </c>
      <c r="C25" s="198" t="s">
        <v>1</v>
      </c>
      <c r="D25" s="46" t="s">
        <v>161</v>
      </c>
      <c r="E25" s="14" t="s">
        <v>16</v>
      </c>
      <c r="F25" s="15">
        <v>1</v>
      </c>
      <c r="G25" s="13" t="s">
        <v>172</v>
      </c>
      <c r="H25" s="45" t="s">
        <v>162</v>
      </c>
      <c r="I25" s="16" t="s">
        <v>294</v>
      </c>
      <c r="J25" s="16" t="s">
        <v>33</v>
      </c>
      <c r="K25" s="16" t="s">
        <v>173</v>
      </c>
      <c r="L25" s="16" t="s">
        <v>103</v>
      </c>
      <c r="M25" s="16" t="s">
        <v>171</v>
      </c>
      <c r="N25" s="47">
        <v>1</v>
      </c>
      <c r="O25" s="47">
        <v>1</v>
      </c>
      <c r="P25" s="47">
        <v>1</v>
      </c>
      <c r="Q25" s="47">
        <v>1</v>
      </c>
      <c r="R25" s="47">
        <v>1</v>
      </c>
      <c r="S25" s="47">
        <v>1</v>
      </c>
      <c r="T25" s="47">
        <v>1</v>
      </c>
      <c r="U25" s="25"/>
      <c r="V25" s="57">
        <v>1</v>
      </c>
      <c r="W25" s="25"/>
      <c r="X25" s="22">
        <v>21</v>
      </c>
      <c r="Y25" s="22">
        <v>21</v>
      </c>
      <c r="Z25" s="22">
        <v>12</v>
      </c>
      <c r="AA25" s="22">
        <v>12</v>
      </c>
      <c r="AB25" s="22">
        <v>35</v>
      </c>
      <c r="AC25" s="22">
        <v>35</v>
      </c>
      <c r="AD25" s="196">
        <f>SUM(X25,Z25,AB25)</f>
        <v>68</v>
      </c>
      <c r="AE25" s="196">
        <f>SUM(Y25,AA25,AC25)</f>
        <v>68</v>
      </c>
      <c r="AF25" s="22">
        <v>15</v>
      </c>
      <c r="AG25" s="22">
        <v>11</v>
      </c>
      <c r="AH25" s="22">
        <v>35</v>
      </c>
      <c r="AI25" s="22">
        <v>36</v>
      </c>
      <c r="AJ25" s="22">
        <v>18</v>
      </c>
      <c r="AK25" s="22">
        <v>16</v>
      </c>
      <c r="AL25" s="196">
        <f t="shared" si="4"/>
        <v>68</v>
      </c>
      <c r="AM25" s="196">
        <f t="shared" si="4"/>
        <v>63</v>
      </c>
      <c r="AN25" s="22">
        <v>38</v>
      </c>
      <c r="AO25" s="22">
        <v>38</v>
      </c>
      <c r="AP25" s="22">
        <v>26</v>
      </c>
      <c r="AQ25" s="22">
        <v>28</v>
      </c>
      <c r="AR25" s="22">
        <v>40</v>
      </c>
      <c r="AS25" s="22">
        <v>44</v>
      </c>
      <c r="AT25" s="196">
        <f t="shared" si="2"/>
        <v>104</v>
      </c>
      <c r="AU25" s="196">
        <f t="shared" si="2"/>
        <v>110</v>
      </c>
      <c r="AV25" s="22">
        <v>21</v>
      </c>
      <c r="AW25" s="22">
        <v>23</v>
      </c>
      <c r="AX25" s="200">
        <v>25</v>
      </c>
      <c r="AY25" s="200">
        <v>37</v>
      </c>
      <c r="AZ25" s="200">
        <v>30</v>
      </c>
      <c r="BA25" s="200">
        <v>42</v>
      </c>
      <c r="BB25" s="196">
        <f t="shared" si="5"/>
        <v>76</v>
      </c>
      <c r="BC25" s="196">
        <f t="shared" si="5"/>
        <v>102</v>
      </c>
      <c r="BD25" s="189">
        <f t="shared" si="6"/>
        <v>316</v>
      </c>
      <c r="BE25" s="189">
        <f>SUM(AE25,AM25,AU25,BC25)</f>
        <v>343</v>
      </c>
      <c r="BF25" s="204">
        <f>IFERROR(AE25/AD25,"")</f>
        <v>1</v>
      </c>
      <c r="BG25" s="204">
        <f>IFERROR(AM25/AL25,"")</f>
        <v>0.92647058823529416</v>
      </c>
      <c r="BH25" s="204">
        <f>IFERROR(AU25/AT25,"")</f>
        <v>1.0576923076923077</v>
      </c>
      <c r="BI25" s="204">
        <f>IFERROR(BC25/BB25,"")</f>
        <v>1.3421052631578947</v>
      </c>
      <c r="BJ25" s="53">
        <f>AVERAGE(BF25:BI25)</f>
        <v>1.0815670397713741</v>
      </c>
    </row>
    <row r="26" spans="1:62" s="11" customFormat="1" ht="22.5" customHeight="1" x14ac:dyDescent="0.45">
      <c r="A26" s="227" t="s">
        <v>164</v>
      </c>
      <c r="B26" s="227"/>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c r="AT26" s="227"/>
      <c r="AU26" s="227"/>
      <c r="AV26" s="227"/>
      <c r="AW26" s="227"/>
      <c r="AX26" s="227"/>
      <c r="AY26" s="227"/>
      <c r="AZ26" s="227"/>
      <c r="BA26" s="227"/>
      <c r="BB26" s="227"/>
      <c r="BC26" s="227"/>
      <c r="BD26" s="227"/>
      <c r="BE26" s="227"/>
      <c r="BF26" s="56">
        <f>AVERAGE(BF9:BF25)</f>
        <v>1.1666666666666667</v>
      </c>
      <c r="BG26" s="55">
        <f>AVERAGE(BG9:BG25)</f>
        <v>1.159313725490196</v>
      </c>
      <c r="BH26" s="44">
        <f>AVERAGE(BH9:BH25)</f>
        <v>0.69685618729096999</v>
      </c>
      <c r="BI26" s="44">
        <f>AVERAGE(BI9:BI25)</f>
        <v>1.1722649882580467</v>
      </c>
      <c r="BJ26" s="44">
        <f>AVERAGE(BJ9:BJ25)</f>
        <v>1.0380960241045822</v>
      </c>
    </row>
  </sheetData>
  <sheetProtection formatCells="0" formatColumns="0"/>
  <mergeCells count="69">
    <mergeCell ref="D16:D17"/>
    <mergeCell ref="B16:B17"/>
    <mergeCell ref="C16:C17"/>
    <mergeCell ref="B10:B15"/>
    <mergeCell ref="C10:C15"/>
    <mergeCell ref="E10:E11"/>
    <mergeCell ref="R12:S12"/>
    <mergeCell ref="E13:E15"/>
    <mergeCell ref="R15:S15"/>
    <mergeCell ref="BJ5:BJ8"/>
    <mergeCell ref="X6:AE6"/>
    <mergeCell ref="AF6:AM6"/>
    <mergeCell ref="AN6:AU6"/>
    <mergeCell ref="AV6:BC6"/>
    <mergeCell ref="Z7:AA7"/>
    <mergeCell ref="AB7:AC7"/>
    <mergeCell ref="AD7:AE7"/>
    <mergeCell ref="AF7:AG7"/>
    <mergeCell ref="AH7:AI7"/>
    <mergeCell ref="AJ7:AK7"/>
    <mergeCell ref="BB7:BC7"/>
    <mergeCell ref="A1:C4"/>
    <mergeCell ref="A5:M7"/>
    <mergeCell ref="X7:Y7"/>
    <mergeCell ref="N5:O7"/>
    <mergeCell ref="P5:Q7"/>
    <mergeCell ref="R5:S7"/>
    <mergeCell ref="T5:U7"/>
    <mergeCell ref="V5:W7"/>
    <mergeCell ref="AP7:AQ7"/>
    <mergeCell ref="AR7:AS7"/>
    <mergeCell ref="AT7:AU7"/>
    <mergeCell ref="X5:BC5"/>
    <mergeCell ref="D1:BI4"/>
    <mergeCell ref="AV7:AW7"/>
    <mergeCell ref="AX7:AY7"/>
    <mergeCell ref="AZ7:BA7"/>
    <mergeCell ref="BD5:BE7"/>
    <mergeCell ref="BF5:BI7"/>
    <mergeCell ref="AL7:AM7"/>
    <mergeCell ref="AN7:AO7"/>
    <mergeCell ref="A10:A15"/>
    <mergeCell ref="D10:D15"/>
    <mergeCell ref="H10:H15"/>
    <mergeCell ref="A26:BE26"/>
    <mergeCell ref="T15:U15"/>
    <mergeCell ref="V15:W15"/>
    <mergeCell ref="T12:U12"/>
    <mergeCell ref="V12:W12"/>
    <mergeCell ref="T14:U14"/>
    <mergeCell ref="T13:U13"/>
    <mergeCell ref="V14:W14"/>
    <mergeCell ref="V13:W13"/>
    <mergeCell ref="T20:U20"/>
    <mergeCell ref="V20:W20"/>
    <mergeCell ref="A16:A17"/>
    <mergeCell ref="H16:H17"/>
    <mergeCell ref="T24:U24"/>
    <mergeCell ref="V24:W24"/>
    <mergeCell ref="A18:A19"/>
    <mergeCell ref="D18:D19"/>
    <mergeCell ref="H18:H19"/>
    <mergeCell ref="H20:H22"/>
    <mergeCell ref="A20:A22"/>
    <mergeCell ref="D20:D22"/>
    <mergeCell ref="B20:B22"/>
    <mergeCell ref="C20:C22"/>
    <mergeCell ref="B18:B19"/>
    <mergeCell ref="C18:C19"/>
  </mergeCells>
  <conditionalFormatting sqref="BJ15">
    <cfRule type="cellIs" dxfId="50" priority="187" operator="between">
      <formula>0.75</formula>
      <formula>0.85</formula>
    </cfRule>
    <cfRule type="cellIs" dxfId="49" priority="188" operator="greaterThan">
      <formula>0.85</formula>
    </cfRule>
    <cfRule type="cellIs" dxfId="48" priority="189" operator="lessThan">
      <formula>0.75</formula>
    </cfRule>
  </conditionalFormatting>
  <conditionalFormatting sqref="BJ12">
    <cfRule type="cellIs" dxfId="47" priority="181" operator="between">
      <formula>0.75</formula>
      <formula>0.85</formula>
    </cfRule>
    <cfRule type="cellIs" dxfId="46" priority="182" operator="greaterThan">
      <formula>0.85</formula>
    </cfRule>
    <cfRule type="cellIs" dxfId="45" priority="183" operator="lessThan">
      <formula>0.75</formula>
    </cfRule>
  </conditionalFormatting>
  <conditionalFormatting sqref="BJ14">
    <cfRule type="cellIs" dxfId="44" priority="148" operator="between">
      <formula>0.75</formula>
      <formula>0.85</formula>
    </cfRule>
    <cfRule type="cellIs" dxfId="43" priority="149" operator="greaterThan">
      <formula>0.85</formula>
    </cfRule>
    <cfRule type="cellIs" dxfId="42" priority="150" operator="lessThan">
      <formula>0.75</formula>
    </cfRule>
  </conditionalFormatting>
  <conditionalFormatting sqref="BJ13">
    <cfRule type="cellIs" dxfId="41" priority="151" operator="between">
      <formula>0.75</formula>
      <formula>0.85</formula>
    </cfRule>
    <cfRule type="cellIs" dxfId="40" priority="152" operator="greaterThan">
      <formula>0.85</formula>
    </cfRule>
    <cfRule type="cellIs" dxfId="39" priority="153" operator="lessThan">
      <formula>0.75</formula>
    </cfRule>
  </conditionalFormatting>
  <conditionalFormatting sqref="BJ20">
    <cfRule type="cellIs" dxfId="38" priority="145" operator="between">
      <formula>0.75</formula>
      <formula>0.85</formula>
    </cfRule>
    <cfRule type="cellIs" dxfId="37" priority="146" operator="greaterThan">
      <formula>0.85</formula>
    </cfRule>
    <cfRule type="cellIs" dxfId="36" priority="147" operator="lessThan">
      <formula>0.75</formula>
    </cfRule>
  </conditionalFormatting>
  <conditionalFormatting sqref="BJ24">
    <cfRule type="cellIs" dxfId="35" priority="130" operator="between">
      <formula>0.75</formula>
      <formula>0.85</formula>
    </cfRule>
    <cfRule type="cellIs" dxfId="34" priority="131" operator="greaterThan">
      <formula>0.85</formula>
    </cfRule>
    <cfRule type="cellIs" dxfId="33" priority="132" operator="lessThan">
      <formula>0.75</formula>
    </cfRule>
  </conditionalFormatting>
  <conditionalFormatting sqref="BJ9">
    <cfRule type="cellIs" dxfId="32" priority="127" operator="between">
      <formula>0.75</formula>
      <formula>0.85</formula>
    </cfRule>
    <cfRule type="cellIs" dxfId="31" priority="128" operator="greaterThan">
      <formula>0.85</formula>
    </cfRule>
    <cfRule type="cellIs" dxfId="30" priority="129" operator="lessThan">
      <formula>0.75</formula>
    </cfRule>
  </conditionalFormatting>
  <conditionalFormatting sqref="BJ19">
    <cfRule type="cellIs" dxfId="29" priority="64" operator="between">
      <formula>0.75</formula>
      <formula>0.85</formula>
    </cfRule>
    <cfRule type="cellIs" dxfId="28" priority="65" operator="greaterThan">
      <formula>0.85</formula>
    </cfRule>
    <cfRule type="cellIs" dxfId="27" priority="66" operator="lessThan">
      <formula>0.75</formula>
    </cfRule>
  </conditionalFormatting>
  <conditionalFormatting sqref="BJ18">
    <cfRule type="cellIs" dxfId="26" priority="67" operator="between">
      <formula>0.75</formula>
      <formula>0.85</formula>
    </cfRule>
    <cfRule type="cellIs" dxfId="25" priority="68" operator="greaterThan">
      <formula>0.85</formula>
    </cfRule>
    <cfRule type="cellIs" dxfId="24" priority="69" operator="lessThan">
      <formula>0.75</formula>
    </cfRule>
  </conditionalFormatting>
  <conditionalFormatting sqref="BJ11">
    <cfRule type="cellIs" dxfId="23" priority="79" operator="between">
      <formula>0.75</formula>
      <formula>0.85</formula>
    </cfRule>
    <cfRule type="cellIs" dxfId="22" priority="80" operator="greaterThan">
      <formula>0.85</formula>
    </cfRule>
    <cfRule type="cellIs" dxfId="21" priority="81" operator="lessThan">
      <formula>0.75</formula>
    </cfRule>
  </conditionalFormatting>
  <conditionalFormatting sqref="BJ25">
    <cfRule type="cellIs" dxfId="20" priority="10" operator="between">
      <formula>0.75</formula>
      <formula>0.85</formula>
    </cfRule>
    <cfRule type="cellIs" dxfId="19" priority="11" operator="greaterThan">
      <formula>0.85</formula>
    </cfRule>
    <cfRule type="cellIs" dxfId="18" priority="12" operator="lessThan">
      <formula>0.75</formula>
    </cfRule>
  </conditionalFormatting>
  <conditionalFormatting sqref="BJ17">
    <cfRule type="cellIs" dxfId="17" priority="70" operator="between">
      <formula>0.75</formula>
      <formula>0.85</formula>
    </cfRule>
    <cfRule type="cellIs" dxfId="16" priority="71" operator="greaterThan">
      <formula>0.85</formula>
    </cfRule>
    <cfRule type="cellIs" dxfId="15" priority="72" operator="lessThan">
      <formula>0.75</formula>
    </cfRule>
  </conditionalFormatting>
  <conditionalFormatting sqref="BJ21">
    <cfRule type="cellIs" dxfId="14" priority="46" operator="between">
      <formula>0.75</formula>
      <formula>0.85</formula>
    </cfRule>
    <cfRule type="cellIs" dxfId="13" priority="47" operator="greaterThan">
      <formula>0.85</formula>
    </cfRule>
    <cfRule type="cellIs" dxfId="12" priority="48" operator="lessThan">
      <formula>0.75</formula>
    </cfRule>
  </conditionalFormatting>
  <conditionalFormatting sqref="BJ22">
    <cfRule type="cellIs" dxfId="11" priority="43" operator="between">
      <formula>0.75</formula>
      <formula>0.85</formula>
    </cfRule>
    <cfRule type="cellIs" dxfId="10" priority="44" operator="greaterThan">
      <formula>0.85</formula>
    </cfRule>
    <cfRule type="cellIs" dxfId="9" priority="45" operator="lessThan">
      <formula>0.75</formula>
    </cfRule>
  </conditionalFormatting>
  <conditionalFormatting sqref="BJ23">
    <cfRule type="cellIs" dxfId="8" priority="40" operator="between">
      <formula>0.75</formula>
      <formula>0.85</formula>
    </cfRule>
    <cfRule type="cellIs" dxfId="7" priority="41" operator="greaterThan">
      <formula>0.85</formula>
    </cfRule>
    <cfRule type="cellIs" dxfId="6" priority="42" operator="lessThan">
      <formula>0.75</formula>
    </cfRule>
  </conditionalFormatting>
  <conditionalFormatting sqref="BJ10">
    <cfRule type="cellIs" dxfId="5" priority="7" operator="between">
      <formula>0.75</formula>
      <formula>0.85</formula>
    </cfRule>
    <cfRule type="cellIs" dxfId="4" priority="8" operator="greaterThan">
      <formula>0.85</formula>
    </cfRule>
    <cfRule type="cellIs" dxfId="3" priority="9" operator="lessThan">
      <formula>0.75</formula>
    </cfRule>
  </conditionalFormatting>
  <conditionalFormatting sqref="BJ16">
    <cfRule type="cellIs" dxfId="2" priority="1" operator="between">
      <formula>0.75</formula>
      <formula>0.85</formula>
    </cfRule>
    <cfRule type="cellIs" dxfId="1" priority="2" operator="greaterThan">
      <formula>0.85</formula>
    </cfRule>
    <cfRule type="cellIs" dxfId="0" priority="3" operator="lessThan">
      <formula>0.75</formula>
    </cfRule>
  </conditionalFormatting>
  <dataValidations count="4">
    <dataValidation allowBlank="1" showInputMessage="1" showErrorMessage="1" promptTitle="Producto" prompt="Describa el resultado de lo que se espera alcanzar cuando se cumpla la meta" sqref="J9 J18:J19 J25:M25" xr:uid="{F8A9B68B-E252-4B34-9760-AF3B1C216F89}"/>
    <dataValidation allowBlank="1" showInputMessage="1" showErrorMessage="1" prompt="Registre el o los productos o entregables que servirán de evidencia  " sqref="J14:J15 J12" xr:uid="{0729A5DE-D1FA-4A21-B472-6A283D276DB0}"/>
    <dataValidation allowBlank="1" showInputMessage="1" showErrorMessage="1" prompt="Registre las actividades macro que se requieren para cumplir las metas" sqref="I24:J24 I14:J15 I12:J12 P24:S24" xr:uid="{B94F98F9-E38E-48F6-B2AA-32CDE9F4480A}"/>
    <dataValidation allowBlank="1" showInputMessage="1" showErrorMessage="1" promptTitle="Actividades" prompt="Registre las actividades macro que se requieren realizar para lograr la meta" sqref="I18:I19 I9:J9 W25 U25 I25:M25" xr:uid="{BF348D43-AFE3-40B6-B925-4F54A074E807}"/>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BD60-FBB3-4896-86C6-9572F1B122FE}">
  <dimension ref="A1:AG25"/>
  <sheetViews>
    <sheetView topLeftCell="A5" zoomScale="96" zoomScaleNormal="96" workbookViewId="0">
      <pane xSplit="4" ySplit="3" topLeftCell="L21" activePane="bottomRight" state="frozen"/>
      <selection activeCell="A5" sqref="A5"/>
      <selection pane="topRight" activeCell="E5" sqref="E5"/>
      <selection pane="bottomLeft" activeCell="A8" sqref="A8"/>
      <selection pane="bottomRight" activeCell="M24" sqref="M24"/>
    </sheetView>
  </sheetViews>
  <sheetFormatPr baseColWidth="10" defaultRowHeight="14.4" x14ac:dyDescent="0.55000000000000004"/>
  <cols>
    <col min="1" max="1" width="38.578125" customWidth="1"/>
    <col min="2" max="3" width="16" hidden="1" customWidth="1"/>
    <col min="4" max="4" width="32.68359375" customWidth="1"/>
    <col min="5" max="5" width="28" customWidth="1"/>
    <col min="6" max="11" width="7.578125" customWidth="1"/>
    <col min="12" max="17" width="8.5234375" customWidth="1"/>
    <col min="18" max="18" width="8.9453125" customWidth="1"/>
    <col min="19" max="21" width="11.15625" customWidth="1"/>
    <col min="22" max="25" width="12.3671875" customWidth="1"/>
    <col min="26" max="26" width="11" hidden="1" customWidth="1"/>
    <col min="27" max="27" width="6.15625" hidden="1" customWidth="1"/>
    <col min="28" max="28" width="5.578125" hidden="1" customWidth="1"/>
    <col min="29" max="29" width="7.41796875" hidden="1" customWidth="1"/>
    <col min="30" max="30" width="2.41796875" hidden="1" customWidth="1"/>
    <col min="31" max="31" width="4.41796875" hidden="1" customWidth="1"/>
  </cols>
  <sheetData>
    <row r="1" spans="1:33" s="3" customFormat="1" ht="14.1" x14ac:dyDescent="0.5">
      <c r="A1" s="276"/>
      <c r="B1" s="285" t="s">
        <v>117</v>
      </c>
      <c r="C1" s="286"/>
      <c r="D1" s="286"/>
      <c r="E1" s="286"/>
      <c r="F1" s="286"/>
      <c r="G1" s="286"/>
      <c r="H1" s="286"/>
      <c r="I1" s="286"/>
      <c r="J1" s="286"/>
      <c r="K1" s="286"/>
      <c r="L1" s="286"/>
      <c r="M1" s="286"/>
      <c r="N1" s="286"/>
      <c r="O1" s="286"/>
      <c r="P1" s="286"/>
      <c r="Q1" s="286"/>
      <c r="R1" s="286"/>
      <c r="S1" s="286"/>
      <c r="T1" s="286"/>
      <c r="U1" s="286"/>
      <c r="V1" s="286"/>
      <c r="W1" s="286"/>
      <c r="X1" s="286"/>
      <c r="Y1" s="135" t="s">
        <v>115</v>
      </c>
    </row>
    <row r="2" spans="1:33" s="3" customFormat="1" ht="14.1" x14ac:dyDescent="0.5">
      <c r="A2" s="276"/>
      <c r="B2" s="285"/>
      <c r="C2" s="286"/>
      <c r="D2" s="286"/>
      <c r="E2" s="286"/>
      <c r="F2" s="286"/>
      <c r="G2" s="286"/>
      <c r="H2" s="286"/>
      <c r="I2" s="286"/>
      <c r="J2" s="286"/>
      <c r="K2" s="286"/>
      <c r="L2" s="286"/>
      <c r="M2" s="286"/>
      <c r="N2" s="286"/>
      <c r="O2" s="286"/>
      <c r="P2" s="286"/>
      <c r="Q2" s="286"/>
      <c r="R2" s="286"/>
      <c r="S2" s="286"/>
      <c r="T2" s="286"/>
      <c r="U2" s="286"/>
      <c r="V2" s="286"/>
      <c r="W2" s="286"/>
      <c r="X2" s="286"/>
      <c r="Y2" s="135" t="s">
        <v>120</v>
      </c>
    </row>
    <row r="3" spans="1:33" s="3" customFormat="1" ht="14.1" x14ac:dyDescent="0.5">
      <c r="A3" s="276"/>
      <c r="B3" s="285"/>
      <c r="C3" s="286"/>
      <c r="D3" s="286"/>
      <c r="E3" s="286"/>
      <c r="F3" s="286"/>
      <c r="G3" s="286"/>
      <c r="H3" s="286"/>
      <c r="I3" s="286"/>
      <c r="J3" s="286"/>
      <c r="K3" s="286"/>
      <c r="L3" s="286"/>
      <c r="M3" s="286"/>
      <c r="N3" s="286"/>
      <c r="O3" s="286"/>
      <c r="P3" s="286"/>
      <c r="Q3" s="286"/>
      <c r="R3" s="286"/>
      <c r="S3" s="286"/>
      <c r="T3" s="286"/>
      <c r="U3" s="286"/>
      <c r="V3" s="286"/>
      <c r="W3" s="286"/>
      <c r="X3" s="286"/>
      <c r="Y3" s="135" t="s">
        <v>116</v>
      </c>
    </row>
    <row r="4" spans="1:33" s="3" customFormat="1" ht="20.399999999999999" x14ac:dyDescent="0.5">
      <c r="A4" s="276"/>
      <c r="B4" s="287"/>
      <c r="C4" s="288"/>
      <c r="D4" s="288"/>
      <c r="E4" s="288"/>
      <c r="F4" s="288"/>
      <c r="G4" s="288"/>
      <c r="H4" s="288"/>
      <c r="I4" s="288"/>
      <c r="J4" s="288"/>
      <c r="K4" s="288"/>
      <c r="L4" s="288"/>
      <c r="M4" s="288"/>
      <c r="N4" s="288"/>
      <c r="O4" s="288"/>
      <c r="P4" s="288"/>
      <c r="Q4" s="288"/>
      <c r="R4" s="288"/>
      <c r="S4" s="288"/>
      <c r="T4" s="288"/>
      <c r="U4" s="288"/>
      <c r="V4" s="288"/>
      <c r="W4" s="288"/>
      <c r="X4" s="288"/>
      <c r="Y4" s="135" t="s">
        <v>119</v>
      </c>
    </row>
    <row r="5" spans="1:33" s="69" customFormat="1" ht="15" customHeight="1" x14ac:dyDescent="0.35">
      <c r="A5" s="277" t="s">
        <v>52</v>
      </c>
      <c r="B5" s="278"/>
      <c r="C5" s="278"/>
      <c r="D5" s="279"/>
      <c r="E5" s="280"/>
      <c r="F5" s="262" t="s">
        <v>110</v>
      </c>
      <c r="G5" s="262"/>
      <c r="H5" s="262" t="s">
        <v>49</v>
      </c>
      <c r="I5" s="262"/>
      <c r="J5" s="262" t="s">
        <v>80</v>
      </c>
      <c r="K5" s="262"/>
      <c r="L5" s="270" t="s">
        <v>251</v>
      </c>
      <c r="M5" s="270"/>
      <c r="N5" s="270"/>
      <c r="O5" s="270"/>
      <c r="P5" s="270"/>
      <c r="Q5" s="270"/>
      <c r="R5" s="271" t="s">
        <v>256</v>
      </c>
      <c r="S5" s="271" t="s">
        <v>257</v>
      </c>
      <c r="T5" s="252" t="s">
        <v>258</v>
      </c>
      <c r="U5" s="252" t="s">
        <v>259</v>
      </c>
      <c r="V5" s="252" t="s">
        <v>252</v>
      </c>
      <c r="W5" s="252" t="s">
        <v>255</v>
      </c>
      <c r="X5" s="252" t="s">
        <v>254</v>
      </c>
      <c r="Y5" s="252" t="s">
        <v>253</v>
      </c>
      <c r="Z5" s="258" t="s">
        <v>80</v>
      </c>
      <c r="AA5" s="258"/>
      <c r="AB5" s="258" t="s">
        <v>81</v>
      </c>
      <c r="AC5" s="258"/>
      <c r="AD5" s="258" t="s">
        <v>82</v>
      </c>
      <c r="AE5" s="258"/>
    </row>
    <row r="6" spans="1:33" s="69" customFormat="1" ht="15" customHeight="1" x14ac:dyDescent="0.35">
      <c r="A6" s="281"/>
      <c r="B6" s="282"/>
      <c r="C6" s="282"/>
      <c r="D6" s="283"/>
      <c r="E6" s="284"/>
      <c r="F6" s="262"/>
      <c r="G6" s="262"/>
      <c r="H6" s="262"/>
      <c r="I6" s="262"/>
      <c r="J6" s="262"/>
      <c r="K6" s="262"/>
      <c r="L6" s="270"/>
      <c r="M6" s="270"/>
      <c r="N6" s="270"/>
      <c r="O6" s="270"/>
      <c r="P6" s="270"/>
      <c r="Q6" s="270"/>
      <c r="R6" s="271"/>
      <c r="S6" s="271"/>
      <c r="T6" s="253"/>
      <c r="U6" s="253"/>
      <c r="V6" s="253"/>
      <c r="W6" s="253"/>
      <c r="X6" s="253"/>
      <c r="Y6" s="253"/>
      <c r="Z6" s="258"/>
      <c r="AA6" s="258"/>
      <c r="AB6" s="258"/>
      <c r="AC6" s="258"/>
      <c r="AD6" s="258"/>
      <c r="AE6" s="258"/>
    </row>
    <row r="7" spans="1:33" s="69" customFormat="1" ht="50.25" customHeight="1" x14ac:dyDescent="0.35">
      <c r="A7" s="136" t="s">
        <v>7</v>
      </c>
      <c r="B7" s="137" t="s">
        <v>111</v>
      </c>
      <c r="C7" s="137"/>
      <c r="D7" s="136" t="s">
        <v>32</v>
      </c>
      <c r="E7" s="136" t="s">
        <v>114</v>
      </c>
      <c r="F7" s="138" t="s">
        <v>67</v>
      </c>
      <c r="G7" s="139" t="s">
        <v>70</v>
      </c>
      <c r="H7" s="139" t="s">
        <v>67</v>
      </c>
      <c r="I7" s="139" t="s">
        <v>70</v>
      </c>
      <c r="J7" s="139" t="s">
        <v>67</v>
      </c>
      <c r="K7" s="139" t="s">
        <v>70</v>
      </c>
      <c r="L7" s="139" t="s">
        <v>67</v>
      </c>
      <c r="M7" s="138" t="s">
        <v>275</v>
      </c>
      <c r="N7" s="138" t="s">
        <v>276</v>
      </c>
      <c r="O7" s="138" t="s">
        <v>277</v>
      </c>
      <c r="P7" s="138" t="s">
        <v>278</v>
      </c>
      <c r="Q7" s="138" t="s">
        <v>2</v>
      </c>
      <c r="R7" s="271"/>
      <c r="S7" s="271"/>
      <c r="T7" s="254"/>
      <c r="U7" s="254"/>
      <c r="V7" s="254"/>
      <c r="W7" s="254"/>
      <c r="X7" s="254"/>
      <c r="Y7" s="254"/>
      <c r="Z7" s="140" t="s">
        <v>67</v>
      </c>
      <c r="AA7" s="140" t="s">
        <v>70</v>
      </c>
      <c r="AB7" s="140" t="s">
        <v>67</v>
      </c>
      <c r="AC7" s="140" t="s">
        <v>70</v>
      </c>
      <c r="AD7" s="140" t="s">
        <v>67</v>
      </c>
      <c r="AE7" s="141" t="s">
        <v>70</v>
      </c>
    </row>
    <row r="8" spans="1:33" s="69" customFormat="1" ht="84.75" customHeight="1" x14ac:dyDescent="0.35">
      <c r="A8" s="58" t="s">
        <v>8</v>
      </c>
      <c r="B8" s="59">
        <v>1</v>
      </c>
      <c r="C8" s="60"/>
      <c r="D8" s="58" t="s">
        <v>177</v>
      </c>
      <c r="E8" s="14" t="s">
        <v>170</v>
      </c>
      <c r="F8" s="61">
        <v>1</v>
      </c>
      <c r="G8" s="62">
        <v>1</v>
      </c>
      <c r="H8" s="61">
        <v>1</v>
      </c>
      <c r="I8" s="63">
        <v>1</v>
      </c>
      <c r="J8" s="61">
        <v>1</v>
      </c>
      <c r="K8" s="62">
        <v>1</v>
      </c>
      <c r="L8" s="61">
        <v>1</v>
      </c>
      <c r="M8" s="64">
        <v>1</v>
      </c>
      <c r="N8" s="65">
        <v>0</v>
      </c>
      <c r="O8" s="65">
        <v>0</v>
      </c>
      <c r="P8" s="65">
        <v>0</v>
      </c>
      <c r="Q8" s="66">
        <f>'Plan Estratégico 2023'!BJ9</f>
        <v>1</v>
      </c>
      <c r="R8" s="100">
        <f>M8</f>
        <v>1</v>
      </c>
      <c r="S8" s="100">
        <f>N8</f>
        <v>0</v>
      </c>
      <c r="T8" s="100">
        <f>O8</f>
        <v>0</v>
      </c>
      <c r="U8" s="100">
        <f>P8</f>
        <v>0</v>
      </c>
      <c r="V8" s="100">
        <f>AVERAGE(G8,I8,K8,Q8)</f>
        <v>1</v>
      </c>
      <c r="W8" s="100">
        <f>AVERAGE(G8,I8,K8,Q8)</f>
        <v>1</v>
      </c>
      <c r="X8" s="101">
        <f>AVERAGE(G8,I8,K8,Q8)</f>
        <v>1</v>
      </c>
      <c r="Y8" s="100">
        <f>AVERAGE(G8,I8,K8,Q8)</f>
        <v>1</v>
      </c>
      <c r="Z8" s="67">
        <v>1</v>
      </c>
      <c r="AA8" s="68"/>
      <c r="AB8" s="61">
        <v>1</v>
      </c>
      <c r="AC8" s="68"/>
      <c r="AD8" s="68"/>
      <c r="AF8" s="70"/>
      <c r="AG8" s="70"/>
    </row>
    <row r="9" spans="1:33" s="69" customFormat="1" ht="38.25" customHeight="1" x14ac:dyDescent="0.35">
      <c r="A9" s="266" t="s">
        <v>10</v>
      </c>
      <c r="B9" s="273">
        <v>0.25</v>
      </c>
      <c r="C9" s="71"/>
      <c r="D9" s="267" t="s">
        <v>178</v>
      </c>
      <c r="E9" s="49" t="s">
        <v>194</v>
      </c>
      <c r="F9" s="73">
        <v>1</v>
      </c>
      <c r="G9" s="74">
        <v>1</v>
      </c>
      <c r="H9" s="73">
        <v>1</v>
      </c>
      <c r="I9" s="75">
        <v>0.28999999999999998</v>
      </c>
      <c r="J9" s="73">
        <v>1</v>
      </c>
      <c r="K9" s="74">
        <v>1</v>
      </c>
      <c r="L9" s="73">
        <v>1</v>
      </c>
      <c r="M9" s="76">
        <v>1</v>
      </c>
      <c r="N9" s="65">
        <v>0</v>
      </c>
      <c r="O9" s="65">
        <v>0</v>
      </c>
      <c r="P9" s="65">
        <v>0</v>
      </c>
      <c r="Q9" s="78">
        <f>'Plan Estratégico 2023'!BJ10</f>
        <v>1.0969743987587277</v>
      </c>
      <c r="R9" s="264">
        <f>AVERAGE(M9:M16)</f>
        <v>1</v>
      </c>
      <c r="S9" s="264">
        <f>AVERAGE(N9:N16)</f>
        <v>0</v>
      </c>
      <c r="T9" s="255">
        <f>AVERAGE(O9,O10,O15,O16)</f>
        <v>0</v>
      </c>
      <c r="U9" s="255">
        <f>AVERAGE(P9,P10,P15,P16)</f>
        <v>0</v>
      </c>
      <c r="V9" s="255">
        <v>0.88000000000000012</v>
      </c>
      <c r="W9" s="255">
        <f>AVERAGE(Q9:Q16)</f>
        <v>1.035737852563245</v>
      </c>
      <c r="X9" s="259">
        <v>1</v>
      </c>
      <c r="Y9" s="255"/>
      <c r="Z9" s="79">
        <v>1</v>
      </c>
      <c r="AA9" s="80"/>
      <c r="AB9" s="73">
        <v>1</v>
      </c>
      <c r="AC9" s="80"/>
      <c r="AD9" s="80"/>
      <c r="AF9" s="272"/>
      <c r="AG9" s="272"/>
    </row>
    <row r="10" spans="1:33" s="69" customFormat="1" ht="38.25" customHeight="1" x14ac:dyDescent="0.35">
      <c r="A10" s="266"/>
      <c r="B10" s="274"/>
      <c r="C10" s="81"/>
      <c r="D10" s="269"/>
      <c r="E10" s="49" t="s">
        <v>193</v>
      </c>
      <c r="F10" s="73">
        <v>1</v>
      </c>
      <c r="G10" s="74">
        <v>1</v>
      </c>
      <c r="H10" s="73">
        <v>1</v>
      </c>
      <c r="I10" s="84">
        <v>0.95</v>
      </c>
      <c r="J10" s="73">
        <v>1</v>
      </c>
      <c r="K10" s="74">
        <v>1</v>
      </c>
      <c r="L10" s="73">
        <v>1</v>
      </c>
      <c r="M10" s="76">
        <v>1</v>
      </c>
      <c r="N10" s="65">
        <v>0</v>
      </c>
      <c r="O10" s="65">
        <v>0</v>
      </c>
      <c r="P10" s="65">
        <v>0</v>
      </c>
      <c r="Q10" s="78">
        <f>'Plan Estratégico 2023'!BJ11</f>
        <v>1.0459770114942528</v>
      </c>
      <c r="R10" s="265"/>
      <c r="S10" s="265"/>
      <c r="T10" s="256"/>
      <c r="U10" s="256"/>
      <c r="V10" s="256"/>
      <c r="W10" s="256"/>
      <c r="X10" s="259"/>
      <c r="Y10" s="256"/>
      <c r="Z10" s="79">
        <v>1</v>
      </c>
      <c r="AA10" s="80"/>
      <c r="AB10" s="73">
        <v>1</v>
      </c>
      <c r="AC10" s="80"/>
      <c r="AD10" s="80"/>
      <c r="AF10" s="272"/>
      <c r="AG10" s="272"/>
    </row>
    <row r="11" spans="1:33" s="69" customFormat="1" ht="54.75" customHeight="1" x14ac:dyDescent="0.35">
      <c r="A11" s="266"/>
      <c r="B11" s="82">
        <v>0.25</v>
      </c>
      <c r="C11" s="71"/>
      <c r="D11" s="83" t="s">
        <v>179</v>
      </c>
      <c r="E11" s="49" t="s">
        <v>195</v>
      </c>
      <c r="F11" s="73">
        <v>1</v>
      </c>
      <c r="G11" s="74">
        <v>1</v>
      </c>
      <c r="H11" s="73">
        <v>1</v>
      </c>
      <c r="I11" s="84">
        <v>1</v>
      </c>
      <c r="J11" s="87" t="s">
        <v>109</v>
      </c>
      <c r="K11" s="87" t="s">
        <v>109</v>
      </c>
      <c r="L11" s="87" t="s">
        <v>109</v>
      </c>
      <c r="M11" s="87" t="s">
        <v>109</v>
      </c>
      <c r="N11" s="87" t="s">
        <v>109</v>
      </c>
      <c r="O11" s="87" t="s">
        <v>109</v>
      </c>
      <c r="P11" s="87" t="s">
        <v>109</v>
      </c>
      <c r="Q11" s="87" t="s">
        <v>109</v>
      </c>
      <c r="R11" s="265"/>
      <c r="S11" s="265"/>
      <c r="T11" s="256"/>
      <c r="U11" s="256"/>
      <c r="V11" s="256"/>
      <c r="W11" s="256"/>
      <c r="X11" s="259"/>
      <c r="Y11" s="256"/>
      <c r="Z11" s="79">
        <v>1</v>
      </c>
      <c r="AA11" s="80"/>
      <c r="AB11" s="73">
        <v>1</v>
      </c>
      <c r="AC11" s="80"/>
      <c r="AD11" s="80"/>
      <c r="AF11" s="85"/>
    </row>
    <row r="12" spans="1:33" s="69" customFormat="1" ht="42.75" customHeight="1" x14ac:dyDescent="0.35">
      <c r="A12" s="266"/>
      <c r="B12" s="273">
        <f>1/4</f>
        <v>0.25</v>
      </c>
      <c r="C12" s="71"/>
      <c r="D12" s="267" t="s">
        <v>180</v>
      </c>
      <c r="E12" s="49" t="s">
        <v>196</v>
      </c>
      <c r="F12" s="73">
        <v>0</v>
      </c>
      <c r="G12" s="73">
        <v>0</v>
      </c>
      <c r="H12" s="73">
        <v>1</v>
      </c>
      <c r="I12" s="84">
        <v>0.9</v>
      </c>
      <c r="J12" s="99">
        <v>1</v>
      </c>
      <c r="K12" s="74">
        <v>1</v>
      </c>
      <c r="L12" s="87" t="s">
        <v>174</v>
      </c>
      <c r="M12" s="87" t="s">
        <v>174</v>
      </c>
      <c r="N12" s="87" t="s">
        <v>174</v>
      </c>
      <c r="O12" s="87" t="s">
        <v>174</v>
      </c>
      <c r="P12" s="87" t="s">
        <v>174</v>
      </c>
      <c r="Q12" s="87" t="s">
        <v>174</v>
      </c>
      <c r="R12" s="265"/>
      <c r="S12" s="265"/>
      <c r="T12" s="256"/>
      <c r="U12" s="256"/>
      <c r="V12" s="256"/>
      <c r="W12" s="256"/>
      <c r="X12" s="259"/>
      <c r="Y12" s="256"/>
      <c r="Z12" s="79">
        <v>1</v>
      </c>
      <c r="AA12" s="80"/>
      <c r="AB12" s="73">
        <v>1</v>
      </c>
      <c r="AC12" s="80"/>
      <c r="AD12" s="80"/>
    </row>
    <row r="13" spans="1:33" s="69" customFormat="1" ht="51" x14ac:dyDescent="0.35">
      <c r="A13" s="266"/>
      <c r="B13" s="275"/>
      <c r="C13" s="86"/>
      <c r="D13" s="268"/>
      <c r="E13" s="49" t="s">
        <v>197</v>
      </c>
      <c r="F13" s="73">
        <v>0</v>
      </c>
      <c r="G13" s="73">
        <v>0</v>
      </c>
      <c r="H13" s="73">
        <v>1</v>
      </c>
      <c r="I13" s="84">
        <v>0.95</v>
      </c>
      <c r="J13" s="99">
        <v>1</v>
      </c>
      <c r="K13" s="74">
        <v>1</v>
      </c>
      <c r="L13" s="87" t="s">
        <v>174</v>
      </c>
      <c r="M13" s="87" t="s">
        <v>174</v>
      </c>
      <c r="N13" s="87" t="s">
        <v>174</v>
      </c>
      <c r="O13" s="87" t="s">
        <v>174</v>
      </c>
      <c r="P13" s="87" t="s">
        <v>174</v>
      </c>
      <c r="Q13" s="87" t="s">
        <v>174</v>
      </c>
      <c r="R13" s="265"/>
      <c r="S13" s="265"/>
      <c r="T13" s="256"/>
      <c r="U13" s="256"/>
      <c r="V13" s="256"/>
      <c r="W13" s="256"/>
      <c r="X13" s="259"/>
      <c r="Y13" s="256"/>
      <c r="Z13" s="79">
        <v>1</v>
      </c>
      <c r="AA13" s="80"/>
      <c r="AB13" s="73">
        <v>1</v>
      </c>
      <c r="AC13" s="80"/>
      <c r="AD13" s="80"/>
    </row>
    <row r="14" spans="1:33" s="69" customFormat="1" ht="41.25" customHeight="1" x14ac:dyDescent="0.35">
      <c r="A14" s="266"/>
      <c r="B14" s="274"/>
      <c r="C14" s="81"/>
      <c r="D14" s="269"/>
      <c r="E14" s="49" t="s">
        <v>198</v>
      </c>
      <c r="F14" s="73">
        <v>0</v>
      </c>
      <c r="G14" s="73">
        <v>0</v>
      </c>
      <c r="H14" s="73">
        <v>1</v>
      </c>
      <c r="I14" s="84">
        <v>1</v>
      </c>
      <c r="J14" s="87" t="s">
        <v>109</v>
      </c>
      <c r="K14" s="87" t="s">
        <v>109</v>
      </c>
      <c r="L14" s="87" t="s">
        <v>109</v>
      </c>
      <c r="M14" s="87" t="s">
        <v>109</v>
      </c>
      <c r="N14" s="87" t="s">
        <v>109</v>
      </c>
      <c r="O14" s="87" t="s">
        <v>109</v>
      </c>
      <c r="P14" s="87" t="s">
        <v>109</v>
      </c>
      <c r="Q14" s="87" t="s">
        <v>109</v>
      </c>
      <c r="R14" s="265"/>
      <c r="S14" s="265"/>
      <c r="T14" s="256"/>
      <c r="U14" s="256"/>
      <c r="V14" s="256"/>
      <c r="W14" s="256"/>
      <c r="X14" s="259"/>
      <c r="Y14" s="256"/>
      <c r="Z14" s="79">
        <v>1</v>
      </c>
      <c r="AA14" s="80"/>
      <c r="AB14" s="73">
        <v>1</v>
      </c>
      <c r="AC14" s="80"/>
      <c r="AD14" s="80"/>
    </row>
    <row r="15" spans="1:33" s="69" customFormat="1" ht="30.75" customHeight="1" x14ac:dyDescent="0.35">
      <c r="A15" s="266"/>
      <c r="B15" s="88">
        <v>0.25</v>
      </c>
      <c r="C15" s="88"/>
      <c r="D15" s="83" t="s">
        <v>181</v>
      </c>
      <c r="E15" s="107" t="s">
        <v>201</v>
      </c>
      <c r="F15" s="73">
        <v>0</v>
      </c>
      <c r="G15" s="73">
        <v>0</v>
      </c>
      <c r="H15" s="73">
        <v>1</v>
      </c>
      <c r="I15" s="84">
        <v>1</v>
      </c>
      <c r="J15" s="73">
        <v>1</v>
      </c>
      <c r="K15" s="74">
        <v>1</v>
      </c>
      <c r="L15" s="73">
        <v>1</v>
      </c>
      <c r="M15" s="76">
        <f>L15</f>
        <v>1</v>
      </c>
      <c r="N15" s="65">
        <v>0</v>
      </c>
      <c r="O15" s="65">
        <v>0</v>
      </c>
      <c r="P15" s="65">
        <v>0</v>
      </c>
      <c r="Q15" s="78">
        <f>'Plan Estratégico 2023'!BJ16</f>
        <v>1</v>
      </c>
      <c r="R15" s="265"/>
      <c r="S15" s="265"/>
      <c r="T15" s="256"/>
      <c r="U15" s="256"/>
      <c r="V15" s="256"/>
      <c r="W15" s="256"/>
      <c r="X15" s="259"/>
      <c r="Y15" s="256"/>
      <c r="Z15" s="79">
        <v>1</v>
      </c>
      <c r="AA15" s="80"/>
      <c r="AB15" s="73">
        <v>1</v>
      </c>
      <c r="AC15" s="80"/>
      <c r="AD15" s="80"/>
    </row>
    <row r="16" spans="1:33" s="69" customFormat="1" ht="52.2" customHeight="1" x14ac:dyDescent="0.35">
      <c r="A16" s="266"/>
      <c r="B16" s="89"/>
      <c r="C16" s="89"/>
      <c r="D16" s="72" t="s">
        <v>182</v>
      </c>
      <c r="E16" s="72" t="s">
        <v>212</v>
      </c>
      <c r="F16" s="73">
        <v>0</v>
      </c>
      <c r="G16" s="73">
        <v>0</v>
      </c>
      <c r="H16" s="73">
        <v>1</v>
      </c>
      <c r="I16" s="84">
        <v>1.0900000000000001</v>
      </c>
      <c r="J16" s="73">
        <v>1</v>
      </c>
      <c r="K16" s="74">
        <v>1</v>
      </c>
      <c r="L16" s="73">
        <v>1</v>
      </c>
      <c r="M16" s="76" t="s">
        <v>108</v>
      </c>
      <c r="N16" s="76">
        <v>0</v>
      </c>
      <c r="O16" s="77">
        <v>0</v>
      </c>
      <c r="P16" s="77">
        <v>0</v>
      </c>
      <c r="Q16" s="78">
        <f>'Plan Estratégico 2023'!BJ17</f>
        <v>1</v>
      </c>
      <c r="R16" s="265"/>
      <c r="S16" s="265"/>
      <c r="T16" s="257"/>
      <c r="U16" s="257"/>
      <c r="V16" s="257"/>
      <c r="W16" s="257"/>
      <c r="X16" s="259"/>
      <c r="Y16" s="257"/>
      <c r="Z16" s="79">
        <v>1</v>
      </c>
      <c r="AA16" s="80"/>
      <c r="AB16" s="73">
        <v>1</v>
      </c>
      <c r="AC16" s="80"/>
      <c r="AD16" s="80"/>
    </row>
    <row r="17" spans="1:30" s="69" customFormat="1" ht="46.5" customHeight="1" x14ac:dyDescent="0.35">
      <c r="A17" s="263" t="s">
        <v>12</v>
      </c>
      <c r="B17" s="90">
        <v>0.3</v>
      </c>
      <c r="C17" s="90"/>
      <c r="D17" s="91" t="s">
        <v>183</v>
      </c>
      <c r="E17" s="13" t="s">
        <v>209</v>
      </c>
      <c r="F17" s="73">
        <v>0</v>
      </c>
      <c r="G17" s="73">
        <v>0</v>
      </c>
      <c r="H17" s="73">
        <v>1</v>
      </c>
      <c r="I17" s="84">
        <v>1</v>
      </c>
      <c r="J17" s="73">
        <v>1</v>
      </c>
      <c r="K17" s="74">
        <v>1</v>
      </c>
      <c r="L17" s="73">
        <v>1</v>
      </c>
      <c r="M17" s="76">
        <f>L17</f>
        <v>1</v>
      </c>
      <c r="N17" s="65">
        <v>0</v>
      </c>
      <c r="O17" s="65">
        <v>0</v>
      </c>
      <c r="P17" s="65">
        <v>0</v>
      </c>
      <c r="Q17" s="78">
        <f>'Plan Estratégico 2023'!BJ18</f>
        <v>1</v>
      </c>
      <c r="R17" s="264">
        <f xml:space="preserve"> AVERAGE(M17:M18)</f>
        <v>1</v>
      </c>
      <c r="S17" s="264">
        <f xml:space="preserve"> AVERAGE(N17:N18)</f>
        <v>0</v>
      </c>
      <c r="T17" s="255">
        <f>AVERAGE(O17:O18)</f>
        <v>0</v>
      </c>
      <c r="U17" s="255">
        <f>AVERAGE(P17:P18)</f>
        <v>0</v>
      </c>
      <c r="V17" s="255">
        <v>1</v>
      </c>
      <c r="W17" s="255">
        <f>AVERAGE(Q17:Q18)</f>
        <v>1</v>
      </c>
      <c r="X17" s="259">
        <f>AVERAGE( AVERAGE(N17:N18), AVERAGE(S17:S18))</f>
        <v>0</v>
      </c>
      <c r="Y17" s="255"/>
      <c r="Z17" s="79">
        <v>1</v>
      </c>
      <c r="AA17" s="73"/>
      <c r="AB17" s="73">
        <v>1</v>
      </c>
      <c r="AC17" s="80"/>
      <c r="AD17" s="80"/>
    </row>
    <row r="18" spans="1:30" s="69" customFormat="1" ht="54.9" customHeight="1" x14ac:dyDescent="0.35">
      <c r="A18" s="263"/>
      <c r="B18" s="90">
        <v>0.7</v>
      </c>
      <c r="C18" s="90"/>
      <c r="D18" s="91" t="s">
        <v>184</v>
      </c>
      <c r="E18" s="13" t="s">
        <v>213</v>
      </c>
      <c r="F18" s="73">
        <v>0</v>
      </c>
      <c r="G18" s="73">
        <v>0</v>
      </c>
      <c r="H18" s="73">
        <v>1</v>
      </c>
      <c r="I18" s="84">
        <v>1</v>
      </c>
      <c r="J18" s="73">
        <v>1</v>
      </c>
      <c r="K18" s="74">
        <v>1</v>
      </c>
      <c r="L18" s="73">
        <v>1</v>
      </c>
      <c r="M18" s="76">
        <f>L18</f>
        <v>1</v>
      </c>
      <c r="N18" s="65">
        <v>0</v>
      </c>
      <c r="O18" s="65">
        <v>0</v>
      </c>
      <c r="P18" s="65">
        <v>0</v>
      </c>
      <c r="Q18" s="78">
        <f>'Plan Estratégico 2023'!BJ19</f>
        <v>1</v>
      </c>
      <c r="R18" s="265"/>
      <c r="S18" s="265"/>
      <c r="T18" s="257"/>
      <c r="U18" s="257"/>
      <c r="V18" s="257"/>
      <c r="W18" s="257"/>
      <c r="X18" s="289"/>
      <c r="Y18" s="257"/>
      <c r="Z18" s="79">
        <v>1</v>
      </c>
      <c r="AA18" s="80"/>
      <c r="AB18" s="73">
        <v>1</v>
      </c>
      <c r="AC18" s="80"/>
      <c r="AD18" s="80"/>
    </row>
    <row r="19" spans="1:30" s="69" customFormat="1" ht="35.700000000000003" customHeight="1" x14ac:dyDescent="0.35">
      <c r="A19" s="260" t="s">
        <v>0</v>
      </c>
      <c r="B19" s="146">
        <v>0.25</v>
      </c>
      <c r="C19" s="146"/>
      <c r="D19" s="133" t="s">
        <v>222</v>
      </c>
      <c r="E19" s="147" t="s">
        <v>217</v>
      </c>
      <c r="F19" s="92" t="s">
        <v>72</v>
      </c>
      <c r="G19" s="111" t="s">
        <v>72</v>
      </c>
      <c r="H19" s="92" t="s">
        <v>221</v>
      </c>
      <c r="I19" s="84">
        <v>1.75</v>
      </c>
      <c r="J19" s="93">
        <v>1</v>
      </c>
      <c r="K19" s="74">
        <v>1.0366146458583434</v>
      </c>
      <c r="L19" s="87" t="s">
        <v>174</v>
      </c>
      <c r="M19" s="87" t="s">
        <v>174</v>
      </c>
      <c r="N19" s="87" t="s">
        <v>174</v>
      </c>
      <c r="O19" s="87" t="s">
        <v>174</v>
      </c>
      <c r="P19" s="87" t="s">
        <v>174</v>
      </c>
      <c r="Q19" s="87" t="s">
        <v>174</v>
      </c>
      <c r="R19" s="264">
        <f>AVERAGE(M19:M21)</f>
        <v>1</v>
      </c>
      <c r="S19" s="264">
        <f>AVERAGE(N19:N21)</f>
        <v>0</v>
      </c>
      <c r="T19" s="255">
        <f>AVERAGE(O19:O21)</f>
        <v>0</v>
      </c>
      <c r="U19" s="255">
        <f>AVERAGE(P19:P21)</f>
        <v>0</v>
      </c>
      <c r="V19" s="255">
        <v>1.0576594274073301</v>
      </c>
      <c r="W19" s="255">
        <f>AVERAGE(Q19:Q21)</f>
        <v>1.0678571428571428</v>
      </c>
      <c r="X19" s="249">
        <f>AVERAGE( AVERAGE(N19:N21), AVERAGE(S19:S21))</f>
        <v>0</v>
      </c>
      <c r="Y19" s="255"/>
      <c r="Z19" s="94" t="s">
        <v>73</v>
      </c>
      <c r="AA19" s="92" t="s">
        <v>72</v>
      </c>
      <c r="AB19" s="92" t="s">
        <v>73</v>
      </c>
      <c r="AC19" s="80"/>
      <c r="AD19" s="80"/>
    </row>
    <row r="20" spans="1:30" s="69" customFormat="1" ht="66" customHeight="1" x14ac:dyDescent="0.35">
      <c r="A20" s="261"/>
      <c r="B20" s="146">
        <v>0.25</v>
      </c>
      <c r="C20" s="146"/>
      <c r="D20" s="133" t="s">
        <v>185</v>
      </c>
      <c r="E20" s="147" t="s">
        <v>218</v>
      </c>
      <c r="F20" s="73">
        <v>0</v>
      </c>
      <c r="G20" s="73">
        <v>0</v>
      </c>
      <c r="H20" s="92" t="s">
        <v>74</v>
      </c>
      <c r="I20" s="111" t="s">
        <v>74</v>
      </c>
      <c r="J20" s="92" t="s">
        <v>220</v>
      </c>
      <c r="K20" s="111" t="s">
        <v>220</v>
      </c>
      <c r="L20" s="92" t="s">
        <v>75</v>
      </c>
      <c r="M20" s="76">
        <v>1</v>
      </c>
      <c r="N20" s="77">
        <v>0</v>
      </c>
      <c r="O20" s="77">
        <v>0</v>
      </c>
      <c r="P20" s="77">
        <v>0</v>
      </c>
      <c r="Q20" s="78">
        <f>'Plan Estratégico 2023'!BJ21</f>
        <v>1</v>
      </c>
      <c r="R20" s="265"/>
      <c r="S20" s="265"/>
      <c r="T20" s="256"/>
      <c r="U20" s="256"/>
      <c r="V20" s="256"/>
      <c r="W20" s="256"/>
      <c r="X20" s="250"/>
      <c r="Y20" s="256"/>
      <c r="Z20" s="94" t="s">
        <v>76</v>
      </c>
      <c r="AA20" s="92" t="s">
        <v>76</v>
      </c>
      <c r="AB20" s="92" t="s">
        <v>77</v>
      </c>
      <c r="AC20" s="80"/>
      <c r="AD20" s="80"/>
    </row>
    <row r="21" spans="1:30" s="69" customFormat="1" ht="45" customHeight="1" x14ac:dyDescent="0.35">
      <c r="A21" s="261"/>
      <c r="B21" s="146">
        <v>0.25</v>
      </c>
      <c r="C21" s="146"/>
      <c r="D21" s="133" t="s">
        <v>186</v>
      </c>
      <c r="E21" s="147" t="s">
        <v>219</v>
      </c>
      <c r="F21" s="119" t="s">
        <v>227</v>
      </c>
      <c r="G21" s="111" t="s">
        <v>227</v>
      </c>
      <c r="H21" s="115" t="s">
        <v>72</v>
      </c>
      <c r="I21" s="116">
        <v>0</v>
      </c>
      <c r="J21" s="118" t="s">
        <v>118</v>
      </c>
      <c r="K21" s="114" t="s">
        <v>228</v>
      </c>
      <c r="L21" s="120" t="s">
        <v>226</v>
      </c>
      <c r="M21" s="76" t="s">
        <v>108</v>
      </c>
      <c r="N21" s="95">
        <v>0</v>
      </c>
      <c r="O21" s="95">
        <v>0</v>
      </c>
      <c r="P21" s="95">
        <v>0</v>
      </c>
      <c r="Q21" s="78">
        <f>'Plan Estratégico 2023'!BJ22</f>
        <v>1.1357142857142857</v>
      </c>
      <c r="R21" s="265"/>
      <c r="S21" s="265"/>
      <c r="T21" s="257"/>
      <c r="U21" s="257"/>
      <c r="V21" s="257"/>
      <c r="W21" s="257"/>
      <c r="X21" s="251"/>
      <c r="Y21" s="257"/>
      <c r="Z21" s="94" t="s">
        <v>78</v>
      </c>
      <c r="AA21" s="92" t="s">
        <v>79</v>
      </c>
      <c r="AB21" s="92"/>
      <c r="AC21" s="80"/>
      <c r="AD21" s="80"/>
    </row>
    <row r="22" spans="1:30" s="69" customFormat="1" ht="44.25" customHeight="1" x14ac:dyDescent="0.35">
      <c r="A22" s="96" t="s">
        <v>14</v>
      </c>
      <c r="B22" s="90">
        <v>1</v>
      </c>
      <c r="C22" s="90"/>
      <c r="D22" s="91" t="s">
        <v>236</v>
      </c>
      <c r="E22" s="25" t="s">
        <v>234</v>
      </c>
      <c r="F22" s="93">
        <v>0</v>
      </c>
      <c r="G22" s="93">
        <v>0</v>
      </c>
      <c r="H22" s="120" t="s">
        <v>233</v>
      </c>
      <c r="I22" s="114" t="s">
        <v>237</v>
      </c>
      <c r="J22" s="120" t="s">
        <v>233</v>
      </c>
      <c r="K22" s="114" t="s">
        <v>237</v>
      </c>
      <c r="L22" s="120" t="s">
        <v>233</v>
      </c>
      <c r="M22" s="76">
        <v>1</v>
      </c>
      <c r="N22" s="77">
        <v>0</v>
      </c>
      <c r="O22" s="77">
        <v>0</v>
      </c>
      <c r="P22" s="77">
        <v>0</v>
      </c>
      <c r="Q22" s="78">
        <f>'Plan Estratégico 2023'!BJ23</f>
        <v>1.0588235294117647</v>
      </c>
      <c r="R22" s="100">
        <f t="shared" ref="R22:U24" si="0">M22</f>
        <v>1</v>
      </c>
      <c r="S22" s="100">
        <f t="shared" si="0"/>
        <v>0</v>
      </c>
      <c r="T22" s="100">
        <f t="shared" si="0"/>
        <v>0</v>
      </c>
      <c r="U22" s="100">
        <f t="shared" si="0"/>
        <v>0</v>
      </c>
      <c r="V22" s="100">
        <f>AVERAGE(G22,I22,K22,Q22)</f>
        <v>0.52941176470588236</v>
      </c>
      <c r="W22" s="100">
        <f>AVERAGE(G22,I22,K22,Q22)</f>
        <v>0.52941176470588236</v>
      </c>
      <c r="X22" s="101">
        <f>AVERAGE(G22,I22,K22,Q22)</f>
        <v>0.52941176470588236</v>
      </c>
      <c r="Y22" s="100">
        <f>AVERAGE(G22,I22,K22,Q22)</f>
        <v>0.52941176470588236</v>
      </c>
      <c r="Z22" s="97">
        <v>1</v>
      </c>
      <c r="AA22" s="93">
        <v>1</v>
      </c>
      <c r="AB22" s="93">
        <v>1</v>
      </c>
      <c r="AC22" s="80"/>
      <c r="AD22" s="80"/>
    </row>
    <row r="23" spans="1:30" s="69" customFormat="1" ht="75.75" customHeight="1" x14ac:dyDescent="0.35">
      <c r="A23" s="133" t="s">
        <v>15</v>
      </c>
      <c r="B23" s="146">
        <v>1</v>
      </c>
      <c r="C23" s="146"/>
      <c r="D23" s="133" t="s">
        <v>187</v>
      </c>
      <c r="E23" s="148" t="s">
        <v>235</v>
      </c>
      <c r="F23" s="93">
        <v>0</v>
      </c>
      <c r="G23" s="93">
        <v>0</v>
      </c>
      <c r="H23" s="93">
        <v>1</v>
      </c>
      <c r="I23" s="84">
        <v>1</v>
      </c>
      <c r="J23" s="93">
        <v>1</v>
      </c>
      <c r="K23" s="134">
        <v>0.5</v>
      </c>
      <c r="L23" s="93">
        <v>1</v>
      </c>
      <c r="M23" s="76" t="s">
        <v>108</v>
      </c>
      <c r="N23" s="76">
        <v>0</v>
      </c>
      <c r="O23" s="77">
        <v>0</v>
      </c>
      <c r="P23" s="77">
        <v>0</v>
      </c>
      <c r="Q23" s="78" t="str">
        <f>'Plan Estratégico 2023'!BJ24</f>
        <v>Finalizado 
Vigencia 2022</v>
      </c>
      <c r="R23" s="100" t="str">
        <f t="shared" si="0"/>
        <v>Sin programación</v>
      </c>
      <c r="S23" s="100">
        <f t="shared" si="0"/>
        <v>0</v>
      </c>
      <c r="T23" s="100">
        <f t="shared" si="0"/>
        <v>0</v>
      </c>
      <c r="U23" s="100">
        <f t="shared" si="0"/>
        <v>0</v>
      </c>
      <c r="V23" s="100">
        <f>AVERAGE(G23,I23,K23,Q23)</f>
        <v>0.5</v>
      </c>
      <c r="W23" s="100">
        <f>AVERAGE(G23,I23,K23,Q23)</f>
        <v>0.5</v>
      </c>
      <c r="X23" s="101">
        <f>AVERAGE(G23,I23,K23,Q23)</f>
        <v>0.5</v>
      </c>
      <c r="Y23" s="100">
        <f>AVERAGE(G23,I23,K23,Q23)</f>
        <v>0.5</v>
      </c>
      <c r="Z23" s="97">
        <v>1</v>
      </c>
      <c r="AA23" s="93">
        <v>1</v>
      </c>
      <c r="AB23" s="93">
        <v>1</v>
      </c>
      <c r="AC23" s="80"/>
      <c r="AD23" s="80"/>
    </row>
    <row r="24" spans="1:30" s="69" customFormat="1" ht="48" customHeight="1" x14ac:dyDescent="0.35">
      <c r="A24" s="91" t="s">
        <v>1</v>
      </c>
      <c r="B24" s="98">
        <v>1</v>
      </c>
      <c r="C24" s="98"/>
      <c r="D24" s="91" t="s">
        <v>188</v>
      </c>
      <c r="E24" s="13" t="s">
        <v>172</v>
      </c>
      <c r="F24" s="93">
        <v>1</v>
      </c>
      <c r="G24" s="84">
        <v>1</v>
      </c>
      <c r="H24" s="93">
        <v>1</v>
      </c>
      <c r="I24" s="84">
        <v>1</v>
      </c>
      <c r="J24" s="93">
        <v>1</v>
      </c>
      <c r="K24" s="84">
        <v>1</v>
      </c>
      <c r="L24" s="93">
        <v>1</v>
      </c>
      <c r="M24" s="76">
        <v>1</v>
      </c>
      <c r="N24" s="77">
        <v>1</v>
      </c>
      <c r="O24" s="77">
        <v>1</v>
      </c>
      <c r="P24" s="77">
        <v>1</v>
      </c>
      <c r="Q24" s="78">
        <f>'Plan Estratégico 2023'!BJ25</f>
        <v>1.0815670397713741</v>
      </c>
      <c r="R24" s="100">
        <f t="shared" si="0"/>
        <v>1</v>
      </c>
      <c r="S24" s="100">
        <f t="shared" si="0"/>
        <v>1</v>
      </c>
      <c r="T24" s="100">
        <f t="shared" si="0"/>
        <v>1</v>
      </c>
      <c r="U24" s="100">
        <f t="shared" si="0"/>
        <v>1</v>
      </c>
      <c r="V24" s="100">
        <f>AVERAGE(G24,I24,K24,Q24)</f>
        <v>1.0203917599428436</v>
      </c>
      <c r="W24" s="100">
        <f>AVERAGE(G24,I24,K24,Q24)</f>
        <v>1.0203917599428436</v>
      </c>
      <c r="X24" s="101">
        <f>AVERAGE(G24,I24,K24,Q24)</f>
        <v>1.0203917599428436</v>
      </c>
      <c r="Y24" s="100">
        <f>AVERAGE(G24,I24,K24,Q24)</f>
        <v>1.0203917599428436</v>
      </c>
      <c r="Z24" s="97">
        <v>1</v>
      </c>
      <c r="AA24" s="93">
        <v>1</v>
      </c>
      <c r="AB24" s="93">
        <v>1</v>
      </c>
      <c r="AC24" s="80"/>
      <c r="AD24" s="80"/>
    </row>
    <row r="25" spans="1:30" x14ac:dyDescent="0.55000000000000004">
      <c r="I25" s="1"/>
      <c r="Q25" s="1"/>
    </row>
  </sheetData>
  <sheetProtection formatCells="0" formatColumns="0"/>
  <autoFilter ref="A7:AG24" xr:uid="{2AF3BD60-FBB3-4896-86C6-9572F1B122FE}"/>
  <mergeCells count="51">
    <mergeCell ref="A1:A4"/>
    <mergeCell ref="R17:R18"/>
    <mergeCell ref="Y17:Y18"/>
    <mergeCell ref="T5:T7"/>
    <mergeCell ref="A5:E6"/>
    <mergeCell ref="V5:V7"/>
    <mergeCell ref="T9:T16"/>
    <mergeCell ref="T17:T18"/>
    <mergeCell ref="V9:V16"/>
    <mergeCell ref="V17:V18"/>
    <mergeCell ref="B1:X4"/>
    <mergeCell ref="S5:S7"/>
    <mergeCell ref="U5:U7"/>
    <mergeCell ref="S17:S18"/>
    <mergeCell ref="X17:X18"/>
    <mergeCell ref="AF9:AF10"/>
    <mergeCell ref="AG9:AG10"/>
    <mergeCell ref="B9:B10"/>
    <mergeCell ref="B12:B14"/>
    <mergeCell ref="S9:S16"/>
    <mergeCell ref="S19:S21"/>
    <mergeCell ref="T19:T21"/>
    <mergeCell ref="V19:V21"/>
    <mergeCell ref="W9:W16"/>
    <mergeCell ref="W17:W18"/>
    <mergeCell ref="W19:W21"/>
    <mergeCell ref="U17:U18"/>
    <mergeCell ref="U19:U21"/>
    <mergeCell ref="A19:A21"/>
    <mergeCell ref="F5:G6"/>
    <mergeCell ref="H5:I6"/>
    <mergeCell ref="A17:A18"/>
    <mergeCell ref="R19:R21"/>
    <mergeCell ref="A9:A16"/>
    <mergeCell ref="D12:D14"/>
    <mergeCell ref="D9:D10"/>
    <mergeCell ref="L5:Q6"/>
    <mergeCell ref="R9:R16"/>
    <mergeCell ref="R5:R7"/>
    <mergeCell ref="J5:K6"/>
    <mergeCell ref="AD5:AE6"/>
    <mergeCell ref="Z5:AA6"/>
    <mergeCell ref="AB5:AC6"/>
    <mergeCell ref="X5:X7"/>
    <mergeCell ref="X9:X16"/>
    <mergeCell ref="X19:X21"/>
    <mergeCell ref="W5:W7"/>
    <mergeCell ref="U9:U16"/>
    <mergeCell ref="Y5:Y7"/>
    <mergeCell ref="Y9:Y16"/>
    <mergeCell ref="Y19:Y21"/>
  </mergeCells>
  <dataValidations count="1">
    <dataValidation allowBlank="1" showInputMessage="1" showErrorMessage="1" prompt="Registre las actividades macro que se requieren para cumplir las metas" sqref="F12:G14" xr:uid="{30BD6842-F492-4D58-B138-969B965115F2}"/>
  </dataValidations>
  <pageMargins left="0.7" right="0.7" top="0.75" bottom="0.75" header="0.3" footer="0.3"/>
  <pageSetup orientation="portrait" r:id="rId1"/>
  <ignoredErrors>
    <ignoredError sqref="S17:S18 T17 S20:S21 S19 T20:T21 T1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6D2BA-8549-496B-A03A-AD4FB9E83AAB}">
  <dimension ref="A1:D18"/>
  <sheetViews>
    <sheetView topLeftCell="A15" workbookViewId="0">
      <selection activeCell="A37" sqref="A37"/>
    </sheetView>
  </sheetViews>
  <sheetFormatPr baseColWidth="10" defaultRowHeight="14.1" x14ac:dyDescent="0.5"/>
  <cols>
    <col min="1" max="1" width="21" style="3" customWidth="1"/>
    <col min="2" max="2" width="61.41796875" style="3" customWidth="1"/>
    <col min="3" max="3" width="29" style="3" customWidth="1"/>
    <col min="4" max="4" width="24" style="3" customWidth="1"/>
    <col min="5" max="16384" width="10.9453125" style="3"/>
  </cols>
  <sheetData>
    <row r="1" spans="1:4" ht="26.7" customHeight="1" thickBot="1" x14ac:dyDescent="0.55000000000000004">
      <c r="A1" s="290" t="s">
        <v>7</v>
      </c>
      <c r="B1" s="291"/>
      <c r="C1" s="142" t="s">
        <v>260</v>
      </c>
      <c r="D1" s="142" t="s">
        <v>261</v>
      </c>
    </row>
    <row r="2" spans="1:4" ht="50.7" thickBot="1" x14ac:dyDescent="0.55000000000000004">
      <c r="A2" s="143" t="s">
        <v>244</v>
      </c>
      <c r="B2" s="144" t="s">
        <v>262</v>
      </c>
      <c r="C2" s="144" t="s">
        <v>102</v>
      </c>
      <c r="D2" s="144" t="s">
        <v>17</v>
      </c>
    </row>
    <row r="3" spans="1:4" ht="39.299999999999997" customHeight="1" x14ac:dyDescent="0.5">
      <c r="A3" s="295" t="s">
        <v>245</v>
      </c>
      <c r="B3" s="297" t="s">
        <v>263</v>
      </c>
      <c r="C3" s="145" t="s">
        <v>264</v>
      </c>
      <c r="D3" s="145" t="s">
        <v>265</v>
      </c>
    </row>
    <row r="4" spans="1:4" ht="39.299999999999997" customHeight="1" thickBot="1" x14ac:dyDescent="0.55000000000000004">
      <c r="A4" s="296"/>
      <c r="B4" s="298"/>
      <c r="C4" s="144" t="s">
        <v>165</v>
      </c>
      <c r="D4" s="144" t="s">
        <v>19</v>
      </c>
    </row>
    <row r="5" spans="1:4" ht="39.299999999999997" customHeight="1" thickBot="1" x14ac:dyDescent="0.55000000000000004">
      <c r="A5" s="143" t="s">
        <v>246</v>
      </c>
      <c r="B5" s="144" t="s">
        <v>266</v>
      </c>
      <c r="C5" s="144" t="s">
        <v>199</v>
      </c>
      <c r="D5" s="144" t="s">
        <v>97</v>
      </c>
    </row>
    <row r="6" spans="1:4" ht="39.299999999999997" customHeight="1" thickBot="1" x14ac:dyDescent="0.55000000000000004">
      <c r="A6" s="143" t="s">
        <v>247</v>
      </c>
      <c r="B6" s="144" t="s">
        <v>267</v>
      </c>
      <c r="C6" s="144" t="s">
        <v>215</v>
      </c>
      <c r="D6" s="144" t="s">
        <v>268</v>
      </c>
    </row>
    <row r="7" spans="1:4" ht="39.299999999999997" customHeight="1" thickBot="1" x14ac:dyDescent="0.55000000000000004">
      <c r="A7" s="143" t="s">
        <v>248</v>
      </c>
      <c r="B7" s="144" t="s">
        <v>269</v>
      </c>
      <c r="C7" s="144" t="s">
        <v>229</v>
      </c>
      <c r="D7" s="144" t="s">
        <v>270</v>
      </c>
    </row>
    <row r="8" spans="1:4" ht="39.299999999999997" customHeight="1" thickBot="1" x14ac:dyDescent="0.55000000000000004">
      <c r="A8" s="143" t="s">
        <v>271</v>
      </c>
      <c r="B8" s="144" t="s">
        <v>272</v>
      </c>
      <c r="C8" s="144" t="s">
        <v>273</v>
      </c>
      <c r="D8" s="144" t="s">
        <v>274</v>
      </c>
    </row>
    <row r="9" spans="1:4" x14ac:dyDescent="0.5">
      <c r="D9" s="292"/>
    </row>
    <row r="10" spans="1:4" x14ac:dyDescent="0.5">
      <c r="D10" s="293"/>
    </row>
    <row r="11" spans="1:4" x14ac:dyDescent="0.5">
      <c r="B11" s="5" t="s">
        <v>112</v>
      </c>
      <c r="C11" s="6" t="s">
        <v>113</v>
      </c>
      <c r="D11" s="293"/>
    </row>
    <row r="12" spans="1:4" x14ac:dyDescent="0.5">
      <c r="B12" s="4" t="s">
        <v>244</v>
      </c>
      <c r="C12" s="7">
        <v>1</v>
      </c>
      <c r="D12" s="294"/>
    </row>
    <row r="13" spans="1:4" x14ac:dyDescent="0.5">
      <c r="B13" s="4" t="s">
        <v>245</v>
      </c>
      <c r="C13" s="7">
        <v>5</v>
      </c>
      <c r="D13" s="294"/>
    </row>
    <row r="14" spans="1:4" x14ac:dyDescent="0.5">
      <c r="B14" s="4" t="s">
        <v>246</v>
      </c>
      <c r="C14" s="7">
        <v>2</v>
      </c>
      <c r="D14" s="294"/>
    </row>
    <row r="15" spans="1:4" x14ac:dyDescent="0.5">
      <c r="B15" s="4" t="s">
        <v>247</v>
      </c>
      <c r="C15" s="7">
        <v>3</v>
      </c>
      <c r="D15" s="294"/>
    </row>
    <row r="16" spans="1:4" x14ac:dyDescent="0.5">
      <c r="B16" s="4" t="s">
        <v>248</v>
      </c>
      <c r="C16" s="7">
        <v>1</v>
      </c>
      <c r="D16" s="8"/>
    </row>
    <row r="17" spans="2:4" x14ac:dyDescent="0.5">
      <c r="B17" s="4" t="s">
        <v>249</v>
      </c>
      <c r="C17" s="7">
        <v>1</v>
      </c>
      <c r="D17" s="9"/>
    </row>
    <row r="18" spans="2:4" ht="14.4" thickBot="1" x14ac:dyDescent="0.55000000000000004">
      <c r="B18" s="4" t="s">
        <v>250</v>
      </c>
      <c r="C18" s="7">
        <v>1</v>
      </c>
      <c r="D18" s="10"/>
    </row>
  </sheetData>
  <sheetProtection formatCells="0" formatColumns="0"/>
  <mergeCells count="6">
    <mergeCell ref="A1:B1"/>
    <mergeCell ref="D9:D10"/>
    <mergeCell ref="D11:D12"/>
    <mergeCell ref="D13:D15"/>
    <mergeCell ref="A3:A4"/>
    <mergeCell ref="B3:B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D33BE-FB36-443F-9569-1D9EB17F2841}">
  <dimension ref="A1:M20"/>
  <sheetViews>
    <sheetView zoomScale="71" zoomScaleNormal="71" workbookViewId="0">
      <selection activeCell="L4" sqref="L4"/>
    </sheetView>
  </sheetViews>
  <sheetFormatPr baseColWidth="10" defaultRowHeight="11.7" x14ac:dyDescent="0.55000000000000004"/>
  <cols>
    <col min="1" max="1" width="30.9453125" style="169" customWidth="1"/>
    <col min="2" max="2" width="37.734375" style="169" customWidth="1"/>
    <col min="3" max="3" width="14.3125" style="169" customWidth="1"/>
    <col min="4" max="4" width="12.68359375" style="169" customWidth="1"/>
    <col min="5" max="5" width="19.578125" style="178" hidden="1" customWidth="1"/>
    <col min="6" max="6" width="9.1015625" style="169" customWidth="1"/>
    <col min="7" max="8" width="10.578125" style="169" customWidth="1"/>
    <col min="9" max="9" width="15.26171875" style="169" customWidth="1"/>
    <col min="10" max="10" width="16" style="169" customWidth="1"/>
    <col min="11" max="11" width="14.1015625" style="169" customWidth="1"/>
    <col min="12" max="12" width="16.9453125" style="185" customWidth="1"/>
    <col min="13" max="16384" width="10.9453125" style="169"/>
  </cols>
  <sheetData>
    <row r="1" spans="1:13" ht="15" customHeight="1" x14ac:dyDescent="0.55000000000000004">
      <c r="A1" s="299" t="s">
        <v>52</v>
      </c>
      <c r="B1" s="300"/>
      <c r="C1" s="300"/>
      <c r="D1" s="300"/>
      <c r="E1" s="300"/>
      <c r="F1" s="300"/>
      <c r="G1" s="300"/>
      <c r="H1" s="300"/>
      <c r="I1" s="300"/>
      <c r="J1" s="300"/>
      <c r="K1" s="300"/>
      <c r="L1" s="300"/>
    </row>
    <row r="2" spans="1:13" ht="15" customHeight="1" x14ac:dyDescent="0.55000000000000004">
      <c r="A2" s="301"/>
      <c r="B2" s="302"/>
      <c r="C2" s="302"/>
      <c r="D2" s="302"/>
      <c r="E2" s="302"/>
      <c r="F2" s="302"/>
      <c r="G2" s="302"/>
      <c r="H2" s="302"/>
      <c r="I2" s="302"/>
      <c r="J2" s="302"/>
      <c r="K2" s="302"/>
      <c r="L2" s="302"/>
    </row>
    <row r="3" spans="1:13" s="184" customFormat="1" ht="33.299999999999997" customHeight="1" x14ac:dyDescent="0.55000000000000004">
      <c r="A3" s="181" t="s">
        <v>7</v>
      </c>
      <c r="B3" s="181" t="s">
        <v>32</v>
      </c>
      <c r="C3" s="181"/>
      <c r="D3" s="182" t="s">
        <v>68</v>
      </c>
      <c r="E3" s="183" t="s">
        <v>69</v>
      </c>
      <c r="F3" s="182">
        <v>2020</v>
      </c>
      <c r="G3" s="182">
        <v>2021</v>
      </c>
      <c r="H3" s="182">
        <v>2022</v>
      </c>
      <c r="I3" s="182" t="s">
        <v>67</v>
      </c>
      <c r="J3" s="182" t="s">
        <v>70</v>
      </c>
      <c r="K3" s="182" t="s">
        <v>293</v>
      </c>
      <c r="L3" s="182" t="s">
        <v>71</v>
      </c>
    </row>
    <row r="4" spans="1:13" ht="89.4" customHeight="1" x14ac:dyDescent="0.55000000000000004">
      <c r="A4" s="149" t="s">
        <v>8</v>
      </c>
      <c r="B4" s="149" t="s">
        <v>279</v>
      </c>
      <c r="C4" s="150" t="s">
        <v>56</v>
      </c>
      <c r="D4" s="151">
        <v>1</v>
      </c>
      <c r="E4" s="171">
        <v>0.5</v>
      </c>
      <c r="F4" s="151">
        <v>1</v>
      </c>
      <c r="G4" s="151">
        <v>1</v>
      </c>
      <c r="H4" s="151">
        <v>1</v>
      </c>
      <c r="I4" s="61">
        <v>1</v>
      </c>
      <c r="J4" s="66">
        <f>+'Plan Estratégico 2023'!BJ9</f>
        <v>1</v>
      </c>
      <c r="K4" s="152">
        <f>AVERAGE(F4:H4,J4)</f>
        <v>1</v>
      </c>
      <c r="L4" s="152">
        <f>AVERAGE(K4)</f>
        <v>1</v>
      </c>
      <c r="M4" s="169">
        <f>100-75</f>
        <v>25</v>
      </c>
    </row>
    <row r="5" spans="1:13" s="170" customFormat="1" ht="38.25" customHeight="1" x14ac:dyDescent="0.55000000000000004">
      <c r="A5" s="312" t="s">
        <v>10</v>
      </c>
      <c r="B5" s="309" t="s">
        <v>280</v>
      </c>
      <c r="C5" s="153" t="s">
        <v>57</v>
      </c>
      <c r="D5" s="154">
        <v>0.88</v>
      </c>
      <c r="E5" s="171">
        <v>0</v>
      </c>
      <c r="F5" s="154">
        <v>1</v>
      </c>
      <c r="G5" s="154">
        <v>0.28999999999999998</v>
      </c>
      <c r="H5" s="154">
        <v>1</v>
      </c>
      <c r="I5" s="73">
        <v>1</v>
      </c>
      <c r="J5" s="66">
        <f>+'Plan Estratégico 2023'!BJ10</f>
        <v>1.0969743987587277</v>
      </c>
      <c r="K5" s="152">
        <f>AVERAGE(F5:H5,J5)</f>
        <v>0.84674359968968194</v>
      </c>
      <c r="L5" s="303">
        <f>AVERAGE(K5:K12)</f>
        <v>0.98446723157040561</v>
      </c>
    </row>
    <row r="6" spans="1:13" s="170" customFormat="1" ht="38.25" customHeight="1" x14ac:dyDescent="0.55000000000000004">
      <c r="A6" s="312"/>
      <c r="B6" s="311"/>
      <c r="C6" s="153" t="s">
        <v>57</v>
      </c>
      <c r="D6" s="154">
        <v>1</v>
      </c>
      <c r="E6" s="186"/>
      <c r="F6" s="159">
        <v>1</v>
      </c>
      <c r="G6" s="159">
        <v>0.95</v>
      </c>
      <c r="H6" s="159">
        <v>1</v>
      </c>
      <c r="I6" s="73">
        <v>1</v>
      </c>
      <c r="J6" s="66">
        <f>+'Plan Estratégico 2023'!BJ11</f>
        <v>1.0459770114942528</v>
      </c>
      <c r="K6" s="152">
        <f>AVERAGE(F6:H6,J6)</f>
        <v>0.99899425287356325</v>
      </c>
      <c r="L6" s="304"/>
    </row>
    <row r="7" spans="1:13" s="170" customFormat="1" ht="45" customHeight="1" x14ac:dyDescent="0.55000000000000004">
      <c r="A7" s="312"/>
      <c r="B7" s="157" t="s">
        <v>281</v>
      </c>
      <c r="C7" s="158" t="s">
        <v>58</v>
      </c>
      <c r="D7" s="154">
        <v>1</v>
      </c>
      <c r="E7" s="172">
        <v>1</v>
      </c>
      <c r="F7" s="159">
        <v>1</v>
      </c>
      <c r="G7" s="159">
        <v>1</v>
      </c>
      <c r="H7" s="159">
        <v>1</v>
      </c>
      <c r="I7" s="87" t="s">
        <v>109</v>
      </c>
      <c r="J7" s="87">
        <v>1</v>
      </c>
      <c r="K7" s="152">
        <f>AVERAGE(F7:H7,J7)</f>
        <v>1</v>
      </c>
      <c r="L7" s="305"/>
    </row>
    <row r="8" spans="1:13" s="170" customFormat="1" ht="41.25" customHeight="1" x14ac:dyDescent="0.55000000000000004">
      <c r="A8" s="312"/>
      <c r="B8" s="309" t="s">
        <v>282</v>
      </c>
      <c r="C8" s="153" t="s">
        <v>59</v>
      </c>
      <c r="D8" s="154">
        <v>1</v>
      </c>
      <c r="E8" s="172">
        <v>1</v>
      </c>
      <c r="F8" s="159">
        <v>0</v>
      </c>
      <c r="G8" s="159">
        <v>0.9</v>
      </c>
      <c r="H8" s="159">
        <v>1</v>
      </c>
      <c r="I8" s="87" t="s">
        <v>174</v>
      </c>
      <c r="J8" s="87">
        <v>1</v>
      </c>
      <c r="K8" s="152">
        <v>1</v>
      </c>
      <c r="L8" s="305"/>
    </row>
    <row r="9" spans="1:13" s="170" customFormat="1" ht="41.25" customHeight="1" x14ac:dyDescent="0.55000000000000004">
      <c r="A9" s="312"/>
      <c r="B9" s="310"/>
      <c r="C9" s="153" t="s">
        <v>59</v>
      </c>
      <c r="D9" s="154">
        <v>1</v>
      </c>
      <c r="E9" s="172">
        <v>1</v>
      </c>
      <c r="F9" s="159">
        <v>0</v>
      </c>
      <c r="G9" s="159">
        <v>0.95</v>
      </c>
      <c r="H9" s="159">
        <v>1</v>
      </c>
      <c r="I9" s="87" t="s">
        <v>174</v>
      </c>
      <c r="J9" s="87">
        <v>1</v>
      </c>
      <c r="K9" s="152">
        <v>1</v>
      </c>
      <c r="L9" s="305"/>
    </row>
    <row r="10" spans="1:13" s="170" customFormat="1" ht="41.25" customHeight="1" x14ac:dyDescent="0.55000000000000004">
      <c r="A10" s="312"/>
      <c r="B10" s="311"/>
      <c r="C10" s="153" t="s">
        <v>59</v>
      </c>
      <c r="D10" s="154">
        <v>1</v>
      </c>
      <c r="E10" s="172">
        <v>1</v>
      </c>
      <c r="F10" s="159">
        <v>0</v>
      </c>
      <c r="G10" s="159">
        <v>1</v>
      </c>
      <c r="H10" s="159">
        <v>1</v>
      </c>
      <c r="I10" s="87" t="s">
        <v>109</v>
      </c>
      <c r="J10" s="87">
        <v>1</v>
      </c>
      <c r="K10" s="152">
        <v>1</v>
      </c>
      <c r="L10" s="305"/>
    </row>
    <row r="11" spans="1:13" s="170" customFormat="1" ht="30.75" customHeight="1" x14ac:dyDescent="0.55000000000000004">
      <c r="A11" s="312"/>
      <c r="B11" s="157" t="s">
        <v>283</v>
      </c>
      <c r="C11" s="161" t="s">
        <v>60</v>
      </c>
      <c r="D11" s="161">
        <v>4</v>
      </c>
      <c r="E11" s="173">
        <v>4</v>
      </c>
      <c r="F11" s="159">
        <v>0</v>
      </c>
      <c r="G11" s="159">
        <v>1</v>
      </c>
      <c r="H11" s="159">
        <v>1</v>
      </c>
      <c r="I11" s="73">
        <v>1</v>
      </c>
      <c r="J11" s="66">
        <f>+'Plan Estratégico 2023'!BJ16</f>
        <v>1</v>
      </c>
      <c r="K11" s="152">
        <f>AVERAGE(G11:H11,J11)</f>
        <v>1</v>
      </c>
      <c r="L11" s="305"/>
    </row>
    <row r="12" spans="1:13" s="170" customFormat="1" ht="43.5" customHeight="1" x14ac:dyDescent="0.55000000000000004">
      <c r="A12" s="312"/>
      <c r="B12" s="162" t="s">
        <v>284</v>
      </c>
      <c r="C12" s="161" t="s">
        <v>53</v>
      </c>
      <c r="D12" s="161">
        <v>11</v>
      </c>
      <c r="E12" s="173">
        <v>12</v>
      </c>
      <c r="F12" s="187">
        <v>0</v>
      </c>
      <c r="G12" s="187">
        <v>1.0900000000000001</v>
      </c>
      <c r="H12" s="187">
        <v>1</v>
      </c>
      <c r="I12" s="73">
        <v>1</v>
      </c>
      <c r="J12" s="66">
        <f>+'Plan Estratégico 2023'!BJ17</f>
        <v>1</v>
      </c>
      <c r="K12" s="152">
        <f>AVERAGE(G12:H12,J12)</f>
        <v>1.03</v>
      </c>
      <c r="L12" s="306"/>
    </row>
    <row r="13" spans="1:13" ht="46.5" customHeight="1" x14ac:dyDescent="0.55000000000000004">
      <c r="A13" s="313" t="s">
        <v>12</v>
      </c>
      <c r="B13" s="163" t="s">
        <v>285</v>
      </c>
      <c r="C13" s="150" t="s">
        <v>61</v>
      </c>
      <c r="D13" s="151">
        <v>1</v>
      </c>
      <c r="E13" s="172">
        <v>1</v>
      </c>
      <c r="F13" s="179">
        <v>0</v>
      </c>
      <c r="G13" s="179">
        <v>1.0900000000000001</v>
      </c>
      <c r="H13" s="179">
        <v>1</v>
      </c>
      <c r="I13" s="73">
        <v>1</v>
      </c>
      <c r="J13" s="66">
        <f>+'Plan Estratégico 2023'!BJ18</f>
        <v>1</v>
      </c>
      <c r="K13" s="152">
        <f>AVERAGE(G13:H13,J13)</f>
        <v>1.03</v>
      </c>
      <c r="L13" s="307">
        <f>AVERAGE(K13:K14)</f>
        <v>1.0150000000000001</v>
      </c>
    </row>
    <row r="14" spans="1:13" ht="46.5" customHeight="1" x14ac:dyDescent="0.55000000000000004">
      <c r="A14" s="313"/>
      <c r="B14" s="163" t="s">
        <v>286</v>
      </c>
      <c r="C14" s="164" t="s">
        <v>54</v>
      </c>
      <c r="D14" s="165">
        <v>12</v>
      </c>
      <c r="E14" s="174">
        <v>12</v>
      </c>
      <c r="F14" s="168">
        <v>0</v>
      </c>
      <c r="G14" s="168">
        <v>1</v>
      </c>
      <c r="H14" s="168">
        <v>1</v>
      </c>
      <c r="I14" s="73">
        <v>1</v>
      </c>
      <c r="J14" s="66">
        <f>+'Plan Estratégico 2023'!BJ19</f>
        <v>1</v>
      </c>
      <c r="K14" s="152">
        <f>AVERAGE(G14:H14,J14)</f>
        <v>1</v>
      </c>
      <c r="L14" s="308"/>
    </row>
    <row r="15" spans="1:13" s="170" customFormat="1" ht="45" customHeight="1" x14ac:dyDescent="0.55000000000000004">
      <c r="A15" s="312" t="s">
        <v>0</v>
      </c>
      <c r="B15" s="162" t="s">
        <v>287</v>
      </c>
      <c r="C15" s="166" t="s">
        <v>62</v>
      </c>
      <c r="D15" s="155">
        <v>200</v>
      </c>
      <c r="E15" s="175">
        <v>200</v>
      </c>
      <c r="F15" s="156">
        <v>1</v>
      </c>
      <c r="G15" s="156">
        <v>1.75</v>
      </c>
      <c r="H15" s="156">
        <v>1.04</v>
      </c>
      <c r="I15" s="87" t="s">
        <v>174</v>
      </c>
      <c r="J15" s="87">
        <v>1</v>
      </c>
      <c r="K15" s="152">
        <v>1</v>
      </c>
      <c r="L15" s="303">
        <f>AVERAGE(K15:K17)</f>
        <v>0.93964285714285711</v>
      </c>
    </row>
    <row r="16" spans="1:13" s="170" customFormat="1" ht="45" customHeight="1" x14ac:dyDescent="0.55000000000000004">
      <c r="A16" s="312"/>
      <c r="B16" s="162" t="s">
        <v>288</v>
      </c>
      <c r="C16" s="153" t="s">
        <v>55</v>
      </c>
      <c r="D16" s="155">
        <v>9</v>
      </c>
      <c r="E16" s="175">
        <v>3</v>
      </c>
      <c r="F16" s="156">
        <v>0</v>
      </c>
      <c r="G16" s="156">
        <v>1</v>
      </c>
      <c r="H16" s="156">
        <v>1</v>
      </c>
      <c r="I16" s="92" t="s">
        <v>75</v>
      </c>
      <c r="J16" s="66">
        <f>+'Plan Estratégico 2023'!BJ21</f>
        <v>1</v>
      </c>
      <c r="K16" s="152">
        <f>AVERAGE(G16:H16,J16)</f>
        <v>1</v>
      </c>
      <c r="L16" s="305"/>
    </row>
    <row r="17" spans="1:12" s="170" customFormat="1" ht="45" customHeight="1" x14ac:dyDescent="0.55000000000000004">
      <c r="A17" s="312"/>
      <c r="B17" s="162" t="s">
        <v>289</v>
      </c>
      <c r="C17" s="166" t="s">
        <v>63</v>
      </c>
      <c r="D17" s="155">
        <v>600</v>
      </c>
      <c r="E17" s="175">
        <v>200</v>
      </c>
      <c r="F17" s="156">
        <v>1</v>
      </c>
      <c r="G17" s="156">
        <v>0</v>
      </c>
      <c r="H17" s="156">
        <v>1.1399999999999999</v>
      </c>
      <c r="I17" s="120" t="s">
        <v>226</v>
      </c>
      <c r="J17" s="66">
        <f>+'Plan Estratégico 2023'!BJ22</f>
        <v>1.1357142857142857</v>
      </c>
      <c r="K17" s="152">
        <f>AVERAGE(F17:H17,J17)</f>
        <v>0.81892857142857134</v>
      </c>
      <c r="L17" s="305"/>
    </row>
    <row r="18" spans="1:12" ht="44.25" customHeight="1" x14ac:dyDescent="0.55000000000000004">
      <c r="A18" s="180" t="s">
        <v>14</v>
      </c>
      <c r="B18" s="163" t="s">
        <v>292</v>
      </c>
      <c r="C18" s="167" t="s">
        <v>64</v>
      </c>
      <c r="D18" s="152">
        <v>1</v>
      </c>
      <c r="E18" s="176">
        <v>1</v>
      </c>
      <c r="F18" s="168">
        <v>0</v>
      </c>
      <c r="G18" s="168">
        <v>1.03</v>
      </c>
      <c r="H18" s="168">
        <v>1.03</v>
      </c>
      <c r="I18" s="120" t="s">
        <v>233</v>
      </c>
      <c r="J18" s="66">
        <f>+'Plan Estratégico 2023'!BJ23</f>
        <v>1.0588235294117647</v>
      </c>
      <c r="K18" s="152">
        <f>AVERAGE(G18:H18,J18)</f>
        <v>1.0396078431372551</v>
      </c>
      <c r="L18" s="152">
        <f>AVERAGE(K18)</f>
        <v>1.0396078431372551</v>
      </c>
    </row>
    <row r="19" spans="1:12" s="170" customFormat="1" ht="43.5" customHeight="1" x14ac:dyDescent="0.55000000000000004">
      <c r="A19" s="162" t="s">
        <v>15</v>
      </c>
      <c r="B19" s="162" t="s">
        <v>290</v>
      </c>
      <c r="C19" s="153" t="s">
        <v>65</v>
      </c>
      <c r="D19" s="160">
        <v>1</v>
      </c>
      <c r="E19" s="176">
        <v>1</v>
      </c>
      <c r="F19" s="156">
        <v>0</v>
      </c>
      <c r="G19" s="156">
        <v>1</v>
      </c>
      <c r="H19" s="156">
        <v>1</v>
      </c>
      <c r="I19" s="87" t="s">
        <v>174</v>
      </c>
      <c r="J19" s="87">
        <v>1</v>
      </c>
      <c r="K19" s="160">
        <f>AVERAGE(G19:H19,J19)</f>
        <v>1</v>
      </c>
      <c r="L19" s="160">
        <f>AVERAGE(K19)</f>
        <v>1</v>
      </c>
    </row>
    <row r="20" spans="1:12" ht="84.3" customHeight="1" x14ac:dyDescent="0.55000000000000004">
      <c r="A20" s="163" t="s">
        <v>1</v>
      </c>
      <c r="B20" s="163" t="s">
        <v>291</v>
      </c>
      <c r="C20" s="164" t="s">
        <v>66</v>
      </c>
      <c r="D20" s="152">
        <v>1</v>
      </c>
      <c r="E20" s="177">
        <v>0.75</v>
      </c>
      <c r="F20" s="168">
        <v>1</v>
      </c>
      <c r="G20" s="168">
        <v>1</v>
      </c>
      <c r="H20" s="168">
        <v>1</v>
      </c>
      <c r="I20" s="93">
        <v>1</v>
      </c>
      <c r="J20" s="66">
        <f>+'Plan Estratégico 2023'!BJ25</f>
        <v>1.0815670397713741</v>
      </c>
      <c r="K20" s="152">
        <f>AVERAGE(F20:H20,J20)</f>
        <v>1.0203917599428436</v>
      </c>
      <c r="L20" s="152">
        <f>AVERAGE(K20)</f>
        <v>1.0203917599428436</v>
      </c>
    </row>
  </sheetData>
  <mergeCells count="9">
    <mergeCell ref="A1:L2"/>
    <mergeCell ref="L5:L12"/>
    <mergeCell ref="L13:L14"/>
    <mergeCell ref="L15:L17"/>
    <mergeCell ref="B8:B10"/>
    <mergeCell ref="A5:A12"/>
    <mergeCell ref="A13:A14"/>
    <mergeCell ref="A15:A17"/>
    <mergeCell ref="B5:B6"/>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Estratégico 2023</vt:lpstr>
      <vt:lpstr>Cumplimiento Metas Estrategicas</vt:lpstr>
      <vt:lpstr>Resumen de  informe</vt:lpstr>
      <vt:lpstr>Grado Cumplimiento Metas Estrat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Lady Paola Cubides Suárez</cp:lastModifiedBy>
  <cp:lastPrinted>2021-05-18T13:36:27Z</cp:lastPrinted>
  <dcterms:created xsi:type="dcterms:W3CDTF">2021-05-03T00:16:26Z</dcterms:created>
  <dcterms:modified xsi:type="dcterms:W3CDTF">2024-01-27T04:33:15Z</dcterms:modified>
</cp:coreProperties>
</file>