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IDIGER\OAP\2023\PLANES\Plan_Estrategico_Institucional-PEI\"/>
    </mc:Choice>
  </mc:AlternateContent>
  <xr:revisionPtr revIDLastSave="0" documentId="13_ncr:1_{E923E6F9-6110-4995-8E88-D865E80313DE}" xr6:coauthVersionLast="47" xr6:coauthVersionMax="47" xr10:uidLastSave="{00000000-0000-0000-0000-000000000000}"/>
  <bookViews>
    <workbookView xWindow="-96" yWindow="-96" windowWidth="19392" windowHeight="10392" xr2:uid="{00000000-000D-0000-FFFF-FFFF00000000}"/>
  </bookViews>
  <sheets>
    <sheet name="Plan Estratégico 2023" sheetId="22" r:id="rId1"/>
    <sheet name="Cumplimiento Metas Estrategicas" sheetId="20" state="hidden" r:id="rId2"/>
    <sheet name="Resumen de  informe" sheetId="24" state="hidden" r:id="rId3"/>
    <sheet name="Grado Cumplimiento Metas Estrat" sheetId="10" state="hidden" r:id="rId4"/>
  </sheets>
  <definedNames>
    <definedName name="_xlnm._FilterDatabase" localSheetId="1" hidden="1">'Cumplimiento Metas Estrategicas'!$A$7:$AG$24</definedName>
    <definedName name="_xlnm._FilterDatabase" localSheetId="0" hidden="1">'Plan Estratégico 2023'!$B$9:$BJ$25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0" l="1"/>
  <c r="BJ17" i="22" l="1"/>
  <c r="BI26" i="22"/>
  <c r="BH26" i="22"/>
  <c r="BG26" i="22"/>
  <c r="BF26" i="22"/>
  <c r="BJ26" i="22"/>
  <c r="BI25" i="22"/>
  <c r="BH25" i="22"/>
  <c r="BG25" i="22"/>
  <c r="BF25" i="22"/>
  <c r="BJ25" i="22" s="1"/>
  <c r="J20" i="10" s="1"/>
  <c r="K20" i="10" s="1"/>
  <c r="L20" i="10" s="1"/>
  <c r="BI23" i="22"/>
  <c r="BH23" i="22"/>
  <c r="BG23" i="22"/>
  <c r="BF23" i="22"/>
  <c r="BJ23" i="22" s="1"/>
  <c r="J18" i="10" s="1"/>
  <c r="K18" i="10" s="1"/>
  <c r="L18" i="10" s="1"/>
  <c r="BI22" i="22"/>
  <c r="BH22" i="22"/>
  <c r="BG22" i="22"/>
  <c r="BF22" i="22"/>
  <c r="BJ22" i="22" s="1"/>
  <c r="J17" i="10" s="1"/>
  <c r="K17" i="10" s="1"/>
  <c r="BI21" i="22"/>
  <c r="BH21" i="22"/>
  <c r="BG21" i="22"/>
  <c r="BF21" i="22"/>
  <c r="BJ21" i="22" s="1"/>
  <c r="J16" i="10" s="1"/>
  <c r="K16" i="10" s="1"/>
  <c r="BI19" i="22"/>
  <c r="BH19" i="22"/>
  <c r="BG19" i="22"/>
  <c r="BF19" i="22"/>
  <c r="BJ19" i="22" s="1"/>
  <c r="J14" i="10" s="1"/>
  <c r="K14" i="10" s="1"/>
  <c r="BI18" i="22"/>
  <c r="BH18" i="22"/>
  <c r="BG18" i="22"/>
  <c r="BF18" i="22"/>
  <c r="BJ18" i="22" s="1"/>
  <c r="J13" i="10" s="1"/>
  <c r="K13" i="10" s="1"/>
  <c r="BI17" i="22"/>
  <c r="BH17" i="22"/>
  <c r="BG17" i="22"/>
  <c r="BF17" i="22"/>
  <c r="J12" i="10" s="1"/>
  <c r="K12" i="10" s="1"/>
  <c r="BI16" i="22"/>
  <c r="BH16" i="22"/>
  <c r="BG16" i="22"/>
  <c r="BF16" i="22"/>
  <c r="BI11" i="22"/>
  <c r="BH11" i="22"/>
  <c r="BG11" i="22"/>
  <c r="BF11" i="22"/>
  <c r="BJ11" i="22" s="1"/>
  <c r="J6" i="10" s="1"/>
  <c r="K6" i="10" s="1"/>
  <c r="BI10" i="22"/>
  <c r="BH10" i="22"/>
  <c r="BG10" i="22"/>
  <c r="BF10" i="22"/>
  <c r="BJ10" i="22" s="1"/>
  <c r="J5" i="10" s="1"/>
  <c r="K5" i="10" s="1"/>
  <c r="BJ9" i="22"/>
  <c r="J4" i="10" s="1"/>
  <c r="K4" i="10" s="1"/>
  <c r="L4" i="10" s="1"/>
  <c r="BI9" i="22"/>
  <c r="BH9" i="22"/>
  <c r="BG9" i="22"/>
  <c r="BF9" i="22"/>
  <c r="BE16" i="22"/>
  <c r="BD16" i="22"/>
  <c r="K19" i="10"/>
  <c r="L19" i="10"/>
  <c r="K7" i="10"/>
  <c r="U24" i="20"/>
  <c r="T24" i="20"/>
  <c r="S24" i="20"/>
  <c r="R24" i="20"/>
  <c r="U23" i="20"/>
  <c r="T23" i="20"/>
  <c r="S23" i="20"/>
  <c r="R23" i="20"/>
  <c r="Q23" i="20"/>
  <c r="X23" i="20" s="1"/>
  <c r="U22" i="20"/>
  <c r="T22" i="20"/>
  <c r="S22" i="20"/>
  <c r="R22" i="20"/>
  <c r="X19" i="20"/>
  <c r="U19" i="20"/>
  <c r="T19" i="20"/>
  <c r="S19" i="20"/>
  <c r="R19" i="20"/>
  <c r="M18" i="20"/>
  <c r="X17" i="20"/>
  <c r="U17" i="20"/>
  <c r="T17" i="20"/>
  <c r="S17" i="20"/>
  <c r="R17" i="20"/>
  <c r="M17" i="20"/>
  <c r="M15" i="20"/>
  <c r="B12" i="20"/>
  <c r="U9" i="20"/>
  <c r="T9" i="20"/>
  <c r="S9" i="20"/>
  <c r="R9" i="20"/>
  <c r="U8" i="20"/>
  <c r="T8" i="20"/>
  <c r="S8" i="20"/>
  <c r="R8" i="20"/>
  <c r="BC25" i="22"/>
  <c r="BB25" i="22"/>
  <c r="AU25" i="22"/>
  <c r="AT25" i="22"/>
  <c r="AM25" i="22"/>
  <c r="AL25" i="22"/>
  <c r="AE25" i="22"/>
  <c r="AD25" i="22"/>
  <c r="BC23" i="22"/>
  <c r="BB23" i="22"/>
  <c r="AU23" i="22"/>
  <c r="AT23" i="22"/>
  <c r="AM23" i="22"/>
  <c r="AL23" i="22"/>
  <c r="AE23" i="22"/>
  <c r="AD23" i="22"/>
  <c r="BD22" i="22"/>
  <c r="BC22" i="22"/>
  <c r="BB22" i="22"/>
  <c r="AU22" i="22"/>
  <c r="AT22" i="22"/>
  <c r="AM22" i="22"/>
  <c r="AL22" i="22"/>
  <c r="AE22" i="22"/>
  <c r="AD22" i="22"/>
  <c r="BD21" i="22"/>
  <c r="BC21" i="22"/>
  <c r="BB21" i="22"/>
  <c r="AU21" i="22"/>
  <c r="AT21" i="22"/>
  <c r="AM21" i="22"/>
  <c r="AL21" i="22"/>
  <c r="AE21" i="22"/>
  <c r="AD21" i="22"/>
  <c r="BC19" i="22"/>
  <c r="BB19" i="22"/>
  <c r="AU19" i="22"/>
  <c r="AT19" i="22"/>
  <c r="AM19" i="22"/>
  <c r="AL19" i="22"/>
  <c r="AE19" i="22"/>
  <c r="AD19" i="22"/>
  <c r="BC18" i="22"/>
  <c r="BB18" i="22"/>
  <c r="AU18" i="22"/>
  <c r="AT18" i="22"/>
  <c r="AM18" i="22"/>
  <c r="AL18" i="22"/>
  <c r="AE18" i="22"/>
  <c r="AD18" i="22"/>
  <c r="BD17" i="22"/>
  <c r="BC17" i="22"/>
  <c r="BB17" i="22"/>
  <c r="AU17" i="22"/>
  <c r="AT17" i="22"/>
  <c r="AM17" i="22"/>
  <c r="AL17" i="22"/>
  <c r="AE17" i="22"/>
  <c r="AD17" i="22"/>
  <c r="BC16" i="22"/>
  <c r="BB16" i="22"/>
  <c r="AU16" i="22"/>
  <c r="AT16" i="22"/>
  <c r="AM16" i="22"/>
  <c r="AL16" i="22"/>
  <c r="AE16" i="22"/>
  <c r="AD16" i="22"/>
  <c r="BI12" i="22"/>
  <c r="BH12" i="22"/>
  <c r="BG12" i="22"/>
  <c r="BF12" i="22"/>
  <c r="BC11" i="22"/>
  <c r="BB11" i="22"/>
  <c r="AU11" i="22"/>
  <c r="AT11" i="22"/>
  <c r="AM11" i="22"/>
  <c r="AL11" i="22"/>
  <c r="AE11" i="22"/>
  <c r="AD11" i="22"/>
  <c r="BC10" i="22"/>
  <c r="BB10" i="22"/>
  <c r="AU10" i="22"/>
  <c r="AT10" i="22"/>
  <c r="AM10" i="22"/>
  <c r="AL10" i="22"/>
  <c r="AE10" i="22"/>
  <c r="AD10" i="22"/>
  <c r="BC9" i="22"/>
  <c r="BB9" i="22"/>
  <c r="AU9" i="22"/>
  <c r="AT9" i="22"/>
  <c r="AM9" i="22"/>
  <c r="AL9" i="22"/>
  <c r="AE9" i="22"/>
  <c r="AD9" i="22"/>
  <c r="BJ16" i="22" l="1"/>
  <c r="J11" i="10"/>
  <c r="L5" i="10" s="1"/>
  <c r="L15" i="10"/>
  <c r="L13" i="10"/>
  <c r="Y23" i="20"/>
  <c r="V23" i="20"/>
  <c r="W23" i="20"/>
  <c r="BE9" i="22"/>
  <c r="BD9" i="22"/>
  <c r="BE25" i="22"/>
  <c r="BD25" i="22"/>
  <c r="BD19" i="22"/>
  <c r="BE18" i="22"/>
  <c r="BE19" i="22"/>
  <c r="Q18" i="20" s="1"/>
  <c r="BD18" i="22"/>
  <c r="BE22" i="22"/>
  <c r="Q21" i="20" s="1"/>
  <c r="BE21" i="22"/>
  <c r="Q20" i="20" s="1"/>
  <c r="BE11" i="22"/>
  <c r="BD11" i="22"/>
  <c r="BE10" i="22"/>
  <c r="BD10" i="22"/>
  <c r="Q9" i="20" s="1"/>
  <c r="BD23" i="22"/>
  <c r="BE23" i="22"/>
  <c r="BE17" i="22"/>
  <c r="Q16" i="20" s="1"/>
  <c r="W19" i="20" l="1"/>
  <c r="Q8" i="20"/>
  <c r="W8" i="20" s="1"/>
  <c r="V8" i="20"/>
  <c r="Q24" i="20"/>
  <c r="X24" i="20" s="1"/>
  <c r="Q17" i="20"/>
  <c r="W17" i="20" s="1"/>
  <c r="Q10" i="20"/>
  <c r="Q22" i="20"/>
  <c r="V22" i="20" s="1"/>
  <c r="Q15" i="20"/>
  <c r="W9" i="20" s="1"/>
  <c r="X8" i="20" l="1"/>
  <c r="Y8" i="20"/>
  <c r="Y24" i="20"/>
  <c r="V24" i="20"/>
  <c r="W24" i="20"/>
  <c r="W22" i="20"/>
  <c r="X22" i="20"/>
  <c r="Y22" i="20"/>
</calcChain>
</file>

<file path=xl/sharedStrings.xml><?xml version="1.0" encoding="utf-8"?>
<sst xmlns="http://schemas.openxmlformats.org/spreadsheetml/2006/main" count="538" uniqueCount="295">
  <si>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</si>
  <si>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</si>
  <si>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Ejecución Anual</t>
  </si>
  <si>
    <t>Ejecución Acumulada</t>
  </si>
  <si>
    <t>Producto</t>
  </si>
  <si>
    <t>Actividades</t>
  </si>
  <si>
    <t>Indicador</t>
  </si>
  <si>
    <t>Objetivo Estratégico</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</si>
  <si>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</si>
  <si>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</si>
  <si>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</si>
  <si>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</si>
  <si>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</si>
  <si>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</si>
  <si>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</si>
  <si>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</si>
  <si>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</si>
  <si>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Jefe Oficina Asesora de Planeación</t>
  </si>
  <si>
    <t>Subdirectora de Análisis y Efectos del Cambio Climático</t>
  </si>
  <si>
    <t>Asesor de Comunicaciones</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</si>
  <si>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</si>
  <si>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</si>
  <si>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</si>
  <si>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</si>
  <si>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</si>
  <si>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</si>
  <si>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</si>
  <si>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</si>
  <si>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</si>
  <si>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</si>
  <si>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</si>
  <si>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</si>
  <si>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</si>
  <si>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</si>
  <si>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</si>
  <si>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</si>
  <si>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</si>
  <si>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</si>
  <si>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</si>
  <si>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</si>
  <si>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</si>
  <si>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Subdirector de Reducción y Adpatación al Cambio Climático</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</si>
  <si>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</si>
  <si>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</si>
  <si>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</si>
  <si>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</si>
  <si>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</si>
  <si>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</si>
  <si>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</si>
  <si>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1. Planteamiento de temas para la capacitación, estrategia de divulgación, medio de realización.
2. Diseño de piezas comunicativas para la invitación
3. Divulgación de la invitación a los periodistas
4. Realización de la capacitación</t>
  </si>
  <si>
    <t>Programación 2021</t>
  </si>
  <si>
    <t>5.Fortalecer el manejo de emergencias, calamidades y/o desastres en el marco del SDGR – CC en Bogotá D.C</t>
  </si>
  <si>
    <t>Subdirector de Manejo de Emergencias y desastres</t>
  </si>
  <si>
    <t>Grado Cumplimiento Metas Estratégicas</t>
  </si>
  <si>
    <t xml:space="preserve"> Meta Estrategica 2.5</t>
  </si>
  <si>
    <t xml:space="preserve"> Meta Estrategica 3.2</t>
  </si>
  <si>
    <t>Meta Estrategica4.2</t>
  </si>
  <si>
    <t>Meta Estratégica 1.1</t>
  </si>
  <si>
    <t>Meta Estratégica 2.1</t>
  </si>
  <si>
    <t>Meta Estratégica 2.2</t>
  </si>
  <si>
    <t xml:space="preserve"> Meta Estratégica 2.3</t>
  </si>
  <si>
    <t>Meta Estratégica 2.4</t>
  </si>
  <si>
    <t xml:space="preserve"> Meta Estratégica 3.1</t>
  </si>
  <si>
    <t>Meta Estratégica 4.1</t>
  </si>
  <si>
    <t>Meta Estratégica 4.3</t>
  </si>
  <si>
    <t>Meta Estratégica 5.1</t>
  </si>
  <si>
    <t>Meta Estratégica 6.1</t>
  </si>
  <si>
    <t xml:space="preserve"> Meta Estratégica 7.1</t>
  </si>
  <si>
    <t>Programado</t>
  </si>
  <si>
    <t>Meta Cuatrienal</t>
  </si>
  <si>
    <t>Meta Vigencia 
2021</t>
  </si>
  <si>
    <t>Ejecutado</t>
  </si>
  <si>
    <t xml:space="preserve">Grado Cumplimiento Por Meta Estrategica </t>
  </si>
  <si>
    <t>200 (100%)</t>
  </si>
  <si>
    <t>200 (100%</t>
  </si>
  <si>
    <t xml:space="preserve">1  (100%) </t>
  </si>
  <si>
    <t>3 (100%)</t>
  </si>
  <si>
    <t>2 ( 100%)</t>
  </si>
  <si>
    <t>1 (100%)</t>
  </si>
  <si>
    <t xml:space="preserve">127 (100%) </t>
  </si>
  <si>
    <t>127 (100%)</t>
  </si>
  <si>
    <t>Programación 2022</t>
  </si>
  <si>
    <t>Programación 2023</t>
  </si>
  <si>
    <t>Programación 2024</t>
  </si>
  <si>
    <t>Estructurar y elaborar documentos</t>
  </si>
  <si>
    <t>1. Mesas de trabajo entre el IDEAM y el IDIGER para determinar las actividades tendientes a cumplir con los compromisos adquiridos en el marco del convenio 540-2016.
2. Elaboración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Generación y verificación de los productos asociados al estado del tiempo,  derivados de las contrataciones en el marco del convenio. 
4. Ejecución y seguimiento de las actividades asociadas a los compromisos adquiridos en el marco del convenio.</t>
  </si>
  <si>
    <t>1. Actas de las mesas de trabajo entre el IDEAM y el IDIGER para determinar las actividades tendientes a cumplir con los compromisos adquiridos en el marco del convenio 540-2016.
2. Documento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Informes de generación y verificación de los productos asociados al estado del tiempo,  derivados de las contrataciones en el marco del convenio.
4.Actas de ejecución y seguimiento de las actividades asociadas a los compromisos adquiridos en el marco del convenio.</t>
  </si>
  <si>
    <t>Responsable (Cargo Directivo)</t>
  </si>
  <si>
    <t>Responsables Operativos</t>
  </si>
  <si>
    <t>3. Gestión con Valores para Resultados</t>
  </si>
  <si>
    <t>Subdirectora Análisis de Riesgos y Efectos del Cambio Climático</t>
  </si>
  <si>
    <t>1. Construir la línea de base de los datos históricos  hidrometeorológicos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</si>
  <si>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 xml:space="preserve"> Actualización del 100% de las bases de datos para análisis de variabilidad climática y cambio climático.</t>
  </si>
  <si>
    <t xml:space="preserve">2.2  Emitir lineamientos  para estudios de detalle de riesgo por inundación para ordenamiento y reordenamiento territorial. </t>
  </si>
  <si>
    <t>1 Documento con propuesta técnica  y jurídica de ajuste de la Resolución 227 de 2006.</t>
  </si>
  <si>
    <t>5. Información y Comunicación</t>
  </si>
  <si>
    <t>Asesor en Comunicación</t>
  </si>
  <si>
    <t>Liliana Esquivel Casallas</t>
  </si>
  <si>
    <t>Jefe Oficina Tecnologías de la Información y las Comunicaciones</t>
  </si>
  <si>
    <t>Atender la totalidad de requerimientos registrados en la herramienta de Mesa de Servicios, formatos de usuario, formato de sin pendientes  y/o  correo electronico,  para garantizar la operación del SIRE</t>
  </si>
  <si>
    <t>Informe de requerimientos atendidos durante el periodo a través de la herramienta de Mesa de Servicio, Formatos de usuarios, formato de sin pendientes y/o correo electronico</t>
  </si>
  <si>
    <t>Subdirector Reducción del Riesgo y Adaptación al Cambio Climático</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</si>
  <si>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</si>
  <si>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Direccionamiento Estratégico</t>
  </si>
  <si>
    <t>Jefe Oficina  Asesorade Planeación</t>
  </si>
  <si>
    <t>5.1   Porcentaje  de documentos con lineamiento técnicos  elaborados y socializados  a las entidades   integrantes  de la mesa  de  manejo  para el manejo  de emergencias</t>
  </si>
  <si>
    <t>Eduardo Santos</t>
  </si>
  <si>
    <t>Claudia Sandoval</t>
  </si>
  <si>
    <t>4.1intervenir  el 100%  de cuerpos de agua programados con actividades de limpieza.</t>
  </si>
  <si>
    <t>Sin programación</t>
  </si>
  <si>
    <t>Finalizado Vigencia 2021</t>
  </si>
  <si>
    <t xml:space="preserve">Programación 2020 </t>
  </si>
  <si>
    <t>Peso Porcentual</t>
  </si>
  <si>
    <t>Objetivos Estratégicos</t>
  </si>
  <si>
    <t>Metas Estrategicas</t>
  </si>
  <si>
    <t xml:space="preserve"> Indicador </t>
  </si>
  <si>
    <t xml:space="preserve"> Código: DE-FT-53</t>
  </si>
  <si>
    <t xml:space="preserve"> Versión:11</t>
  </si>
  <si>
    <t>FORMATO PLAN DE ACCIÓN INSTITUCIONAL</t>
  </si>
  <si>
    <t>308 (100%)</t>
  </si>
  <si>
    <t>Vigente desde: 18/02/2022</t>
  </si>
  <si>
    <t xml:space="preserve"> Página: 1 de 1</t>
  </si>
  <si>
    <t>1. 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</si>
  <si>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DESCRIPCIÓN METAS E INDICADORES</t>
  </si>
  <si>
    <t>PROGAMADO VS EJECUTADO</t>
  </si>
  <si>
    <t>Totales</t>
  </si>
  <si>
    <t>Ejeutado Vs. Programado</t>
  </si>
  <si>
    <t>PRIMER TRIMESTRE</t>
  </si>
  <si>
    <t>SEGUNDO TRIMESTRE</t>
  </si>
  <si>
    <t>TERCER TRIMESTRE</t>
  </si>
  <si>
    <t>CUARTO TRIMESTRE</t>
  </si>
  <si>
    <t>Enero</t>
  </si>
  <si>
    <t>Febrero</t>
  </si>
  <si>
    <t>Marzo</t>
  </si>
  <si>
    <t>Total Trimestre</t>
  </si>
  <si>
    <t>Abril</t>
  </si>
  <si>
    <t>Mayo</t>
  </si>
  <si>
    <t>Junio</t>
  </si>
  <si>
    <t>Julio</t>
  </si>
  <si>
    <t>Agosto</t>
  </si>
  <si>
    <t>Septiembre</t>
  </si>
  <si>
    <t>Octubre</t>
  </si>
  <si>
    <t>Noviembre</t>
  </si>
  <si>
    <t>Diciembre</t>
  </si>
  <si>
    <t>Proceso</t>
  </si>
  <si>
    <t xml:space="preserve">Objetivo Estrategico </t>
  </si>
  <si>
    <t>Estrategia / Objetivo Proceso</t>
  </si>
  <si>
    <t>Meta Estratégica o Meta Proyecto</t>
  </si>
  <si>
    <t>Cantidad (Porcentaje o Valor Absotulo)</t>
  </si>
  <si>
    <t>Recursos con los que se ejecutarán las metas</t>
  </si>
  <si>
    <t>Dimensión MIPG a la que apunta las actividades</t>
  </si>
  <si>
    <t>I Trimestre</t>
  </si>
  <si>
    <t>II Trimestre</t>
  </si>
  <si>
    <t>III Trimestre</t>
  </si>
  <si>
    <t>IV Trimestre</t>
  </si>
  <si>
    <t>FORMATO PLAN ESTRATÉGICO INSTITUCIONAL - PEI 2020 - 2024</t>
  </si>
  <si>
    <r>
      <t>2.4 Realizar  campañas educativas en las localidades priorizadas de Bogotá, D. C. sobre la gestión del riesgo y cambio climático.</t>
    </r>
    <r>
      <rPr>
        <sz val="8"/>
        <color rgb="FFFF0000"/>
        <rFont val="Arial Narrow"/>
        <family val="2"/>
      </rPr>
      <t xml:space="preserve"> </t>
    </r>
  </si>
  <si>
    <t>Ejecutado 2020</t>
  </si>
  <si>
    <t>Ejecutado 2021</t>
  </si>
  <si>
    <t>Ejecutado 2022</t>
  </si>
  <si>
    <t>Programado 2023</t>
  </si>
  <si>
    <t>Programado 2024</t>
  </si>
  <si>
    <t>Establecer las políticas, lineamientos, directrices, planes, proyectos y recursos que orienten la gestión institucional y la coordinación del SDGR-CC, en cumplimiento de los objetivos, planes y proyectos institucionales en concordancia con la normatividad vigente.</t>
  </si>
  <si>
    <t>7558 - Fortalecimiento y modernización de la Gestión Institucional del IDIGER En Bogotá</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</si>
  <si>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</si>
  <si>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TOTAL PROMEDIO</t>
  </si>
  <si>
    <t>Comunicaciones e Información Pública</t>
  </si>
  <si>
    <t>Conocimiento de Riesgos y efectos de cambio Climatico</t>
  </si>
  <si>
    <t>Acciones para el SDGR-CC desarrolladas.</t>
  </si>
  <si>
    <t>Generar conocimiento del Riesgo y los efectos de cambio climático mediante el análisis de información general y detallada para definir acciones de reducción de riesgo, adaptación al cambio climático y manejo de desastres en la ciudad.</t>
  </si>
  <si>
    <t>7566 - Fortalecimiento del Conocimiento del Riesgo de Desastres y Efectos del Cambio Climático en Bogotá</t>
  </si>
  <si>
    <r>
      <t xml:space="preserve">Porcentaje de acciones de articulación y dinamización del SDGR-CC realizadas
</t>
    </r>
    <r>
      <rPr>
        <b/>
        <sz val="8"/>
        <rFont val="Arial Narrow"/>
        <family val="2"/>
      </rPr>
      <t>DE-IE-07</t>
    </r>
  </si>
  <si>
    <t>Paola Cubides</t>
  </si>
  <si>
    <r>
      <t xml:space="preserve">Porcentaje de cumplimiento acciones implementadas del MIPG - SIG
</t>
    </r>
    <r>
      <rPr>
        <b/>
        <sz val="8"/>
        <color theme="1"/>
        <rFont val="Arial Narrow"/>
        <family val="2"/>
      </rPr>
      <t>DE-IE-08</t>
    </r>
  </si>
  <si>
    <t>2. Direccionamiento Estratégico</t>
  </si>
  <si>
    <t>Finalizado Vigencia 2022</t>
  </si>
  <si>
    <t>Finalizado 
Vigencia 2021</t>
  </si>
  <si>
    <t>Finalizado 
Vigencia 2022</t>
  </si>
  <si>
    <r>
      <rPr>
        <b/>
        <sz val="8"/>
        <color rgb="FFFF0000"/>
        <rFont val="Arial Narrow"/>
        <family val="2"/>
      </rPr>
      <t>1.1</t>
    </r>
    <r>
      <rPr>
        <sz val="8"/>
        <color theme="1"/>
        <rFont val="Arial Narrow"/>
        <family val="2"/>
      </rPr>
      <t xml:space="preserve">. Desarrollar el 100% de las acciones necesarias para la articulación y dinamización del Sistema Distrital de Gestión de Riesgos y Cambio Climático </t>
    </r>
  </si>
  <si>
    <r>
      <rPr>
        <b/>
        <sz val="8"/>
        <color rgb="FFFF0000"/>
        <rFont val="Arial Narrow"/>
        <family val="2"/>
      </rPr>
      <t>2.1</t>
    </r>
    <r>
      <rPr>
        <sz val="8"/>
        <color theme="1"/>
        <rFont val="Arial Narrow"/>
        <family val="2"/>
      </rPr>
      <t xml:space="preserve"> Generar el 100% de los productos asociados al estado del tiempo y actualización de bases de datos para analisis de variabilidad climática y cambio climático</t>
    </r>
  </si>
  <si>
    <r>
      <rPr>
        <b/>
        <sz val="8"/>
        <color rgb="FFFF0000"/>
        <rFont val="Arial Narrow"/>
        <family val="2"/>
      </rPr>
      <t>2.2</t>
    </r>
    <r>
      <rPr>
        <sz val="8"/>
        <rFont val="Arial Narrow"/>
        <family val="2"/>
      </rPr>
      <t xml:space="preserve"> Emitir lineamientos  para estudios de detalle de riesgo por inundación para ordenamiento y reordenamiento territorial. </t>
    </r>
  </si>
  <si>
    <r>
      <rPr>
        <b/>
        <sz val="8"/>
        <color rgb="FFFF0000"/>
        <rFont val="Arial Narrow"/>
        <family val="2"/>
      </rPr>
      <t>2.3</t>
    </r>
    <r>
      <rPr>
        <sz val="8"/>
        <color theme="1"/>
        <rFont val="Arial Narrow"/>
        <family val="2"/>
      </rPr>
      <t xml:space="preserve"> Generar documentos técnicos con lineamientos para la elaboración de estudios e  instrumentos para POT y riesgos por movimientos en masa </t>
    </r>
  </si>
  <si>
    <r>
      <rPr>
        <b/>
        <sz val="8"/>
        <color rgb="FFFF0000"/>
        <rFont val="Arial Narrow"/>
        <family val="2"/>
      </rPr>
      <t>2.4</t>
    </r>
    <r>
      <rPr>
        <sz val="8"/>
        <rFont val="Arial Narrow"/>
        <family val="2"/>
      </rPr>
      <t xml:space="preserve"> Realizar  campañas educativas en las localidades priorizadas de Bogotá, D. C. sobre la gestión del riesgo y cambio climático.</t>
    </r>
    <r>
      <rPr>
        <sz val="8"/>
        <color rgb="FFFF0000"/>
        <rFont val="Arial Narrow"/>
        <family val="2"/>
      </rPr>
      <t xml:space="preserve"> </t>
    </r>
  </si>
  <si>
    <r>
      <rPr>
        <b/>
        <sz val="8"/>
        <color rgb="FFFF0000"/>
        <rFont val="Arial Narrow"/>
        <family val="2"/>
      </rPr>
      <t>2.5</t>
    </r>
    <r>
      <rPr>
        <sz val="8"/>
        <rFont val="Arial Narrow"/>
        <family val="2"/>
      </rPr>
      <t xml:space="preserve"> Realizar una capacitación anual para comunicadores sociales y periodistas en Gestión de Riesgos y Cambio Climático</t>
    </r>
  </si>
  <si>
    <r>
      <rPr>
        <b/>
        <sz val="8"/>
        <color rgb="FFFF0000"/>
        <rFont val="Arial Narrow"/>
        <family val="2"/>
      </rPr>
      <t xml:space="preserve">3.1 </t>
    </r>
    <r>
      <rPr>
        <sz val="8"/>
        <rFont val="Arial Narrow"/>
        <family val="2"/>
      </rPr>
      <t>Gestionar el desarrollo del 100% de las soluciones priorizadas.</t>
    </r>
  </si>
  <si>
    <r>
      <rPr>
        <b/>
        <sz val="8"/>
        <color rgb="FFFF0000"/>
        <rFont val="Arial Narrow"/>
        <family val="2"/>
      </rPr>
      <t>3.2</t>
    </r>
    <r>
      <rPr>
        <sz val="8"/>
        <rFont val="Arial Narrow"/>
        <family val="2"/>
      </rPr>
      <t xml:space="preserve"> Fortalecer el 100 % de los componentes de conocimiento del sistema de información de gestión de riesgos y de cambio climático SIRE con enfoque de escenarios. TIC</t>
    </r>
  </si>
  <si>
    <r>
      <rPr>
        <b/>
        <sz val="8"/>
        <color rgb="FFFF0000"/>
        <rFont val="Arial Narrow"/>
        <family val="2"/>
      </rPr>
      <t xml:space="preserve">4.2 </t>
    </r>
    <r>
      <rPr>
        <sz val="8"/>
        <rFont val="Arial Narrow"/>
        <family val="2"/>
      </rPr>
      <t>Construir nueve (9) obras de mitigación para la reducción del riesgo de desastres.</t>
    </r>
  </si>
  <si>
    <r>
      <rPr>
        <b/>
        <sz val="8"/>
        <color rgb="FFFF0000"/>
        <rFont val="Arial Narrow"/>
        <family val="2"/>
      </rPr>
      <t>4.3</t>
    </r>
    <r>
      <rPr>
        <sz val="8"/>
        <rFont val="Arial Narrow"/>
        <family val="2"/>
      </rPr>
      <t xml:space="preserve"> Adecuar (600) predios resultado del proceso de reasentamiento de familias en alto riesgo no mitigable.</t>
    </r>
  </si>
  <si>
    <r>
      <rPr>
        <b/>
        <sz val="8"/>
        <color rgb="FFFF0000"/>
        <rFont val="Arial Narrow"/>
        <family val="2"/>
      </rPr>
      <t>6.1.</t>
    </r>
    <r>
      <rPr>
        <sz val="8"/>
        <rFont val="Arial Narrow"/>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</si>
  <si>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8"/>
        <color rgb="FFFF0000"/>
        <rFont val="Arial Narrow"/>
        <family val="2"/>
      </rPr>
      <t>7.1</t>
    </r>
    <r>
      <rPr>
        <sz val="8"/>
        <rFont val="Arial Narrow"/>
        <family val="2"/>
      </rPr>
      <t xml:space="preserve"> Fortalecer los procesos estratégicos, de apoyo y evaluación del IDIGER que soporten la misión institucional en el marco del Modelo Integrado de Planeación y Gestión MIPG y los Sistemas de Gestión. </t>
    </r>
  </si>
  <si>
    <r>
      <t xml:space="preserve">Porcentaje de avance de lineamientos y/o criterios desarrollados
</t>
    </r>
    <r>
      <rPr>
        <b/>
        <sz val="7"/>
        <rFont val="Arial Narrow"/>
        <family val="2"/>
      </rPr>
      <t>CR-IE-18</t>
    </r>
  </si>
  <si>
    <r>
      <t xml:space="preserve">Porcentaje de avance de construcción de componentes por fenómenos amenazantes que hacen parte del documento
</t>
    </r>
    <r>
      <rPr>
        <b/>
        <sz val="7"/>
        <rFont val="Arial Narrow"/>
        <family val="2"/>
      </rPr>
      <t>CR-IE-17</t>
    </r>
  </si>
  <si>
    <r>
      <t xml:space="preserve">Número de propuestas técnicas y juridicas de ajuste de la Resolución 227 de 2006
</t>
    </r>
    <r>
      <rPr>
        <b/>
        <sz val="7"/>
        <rFont val="Arial Narrow"/>
        <family val="2"/>
      </rPr>
      <t>CR-IE-16</t>
    </r>
  </si>
  <si>
    <r>
      <t xml:space="preserve">Porcentaje de lineamientos  para la realizacion de los estudios detallados de amenaza y riesgo por fenomenos de inundación generados 
</t>
    </r>
    <r>
      <rPr>
        <b/>
        <sz val="7"/>
        <rFont val="Arial Narrow"/>
        <family val="2"/>
      </rPr>
      <t>CR-IE-15</t>
    </r>
  </si>
  <si>
    <r>
      <t xml:space="preserve">Porcentaje de bases de datos actualizadas para la adaptación 
</t>
    </r>
    <r>
      <rPr>
        <b/>
        <sz val="8"/>
        <rFont val="Arial Narrow"/>
        <family val="2"/>
      </rPr>
      <t>CR-IE-14</t>
    </r>
  </si>
  <si>
    <r>
      <t xml:space="preserve">Porcentaje de productos del estado del tiempo generados 
</t>
    </r>
    <r>
      <rPr>
        <b/>
        <sz val="8"/>
        <rFont val="Arial Narrow"/>
        <family val="2"/>
      </rPr>
      <t>CR-IE-13</t>
    </r>
  </si>
  <si>
    <r>
      <t xml:space="preserve">Porcentaje de lineamientos  para la realizacion de los estudios detallados de amenaza y riesgo por fenomenos de inundación generados 
</t>
    </r>
    <r>
      <rPr>
        <b/>
        <sz val="8"/>
        <rFont val="Arial Narrow"/>
        <family val="2"/>
      </rPr>
      <t>CR-IE-15</t>
    </r>
  </si>
  <si>
    <r>
      <t xml:space="preserve">Número de propuestas técnicas y juridicas de ajuste de la Resolución 227 de 2006
</t>
    </r>
    <r>
      <rPr>
        <b/>
        <sz val="8"/>
        <rFont val="Arial Narrow"/>
        <family val="2"/>
      </rPr>
      <t>CR-IE-16</t>
    </r>
  </si>
  <si>
    <r>
      <t xml:space="preserve">Porcentaje de avance de construcción de componentes por fenómenos amenazantes que hacen parte del documento
</t>
    </r>
    <r>
      <rPr>
        <b/>
        <sz val="8"/>
        <rFont val="Arial Narrow"/>
        <family val="2"/>
      </rPr>
      <t>CR-IE-17</t>
    </r>
  </si>
  <si>
    <r>
      <t xml:space="preserve">Porcentaje de avance de lineamientos y/o criterios desarrollados
</t>
    </r>
    <r>
      <rPr>
        <b/>
        <sz val="8"/>
        <rFont val="Arial Narrow"/>
        <family val="2"/>
      </rPr>
      <t>CR-IE-18</t>
    </r>
  </si>
  <si>
    <t>Tecnologías de la Información y las Comunicaciones</t>
  </si>
  <si>
    <t>Definir, coordinar y ejecutar acciones mediante la divulgación interna y externa de mensajes movilizadores que promuevan una cultura de gestión de riesgos y adaptación al cambio climático para el posicionamiento del IDIGER como coordinador del SDGR-CC.</t>
  </si>
  <si>
    <r>
      <t xml:space="preserve">Campañas educativas realizadas
</t>
    </r>
    <r>
      <rPr>
        <b/>
        <sz val="8"/>
        <color theme="1"/>
        <rFont val="Arial Narrow"/>
        <family val="2"/>
      </rPr>
      <t>CE-IE-05</t>
    </r>
  </si>
  <si>
    <t>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t>
  </si>
  <si>
    <t>(5) 100%</t>
  </si>
  <si>
    <r>
      <t xml:space="preserve">Número de periodistas y/o comunicadores sociales capacitados en gestión de riesgos y cambio climático de los identificados
</t>
    </r>
    <r>
      <rPr>
        <sz val="8"/>
        <color theme="1"/>
        <rFont val="Arial Narrow"/>
        <family val="2"/>
      </rPr>
      <t xml:space="preserve">
</t>
    </r>
    <r>
      <rPr>
        <b/>
        <sz val="8"/>
        <color theme="1"/>
        <rFont val="Arial Narrow"/>
        <family val="2"/>
      </rPr>
      <t>CE-IE-06</t>
    </r>
  </si>
  <si>
    <t>(1) 100%</t>
  </si>
  <si>
    <t>(4) 100%</t>
  </si>
  <si>
    <t>(11) 100%</t>
  </si>
  <si>
    <t>Proporcionar lineamientos y servicios tecnológicos en materia de gestión de la información, mediante la administración de la infraestructura, los sistemas de información y las comunicaciones en forma oportuna, eficiente y transparente que permita la interoperabilidad, el gobierno abierto, el fortalecimiento, integración e implementación de la innovación en TI, para garantizar la disponibilidad, integridad y confidencialidad de la información en la realización de las actividades y cumplimiento de los objetivos estratégicos del IDIGER, en la toma de decisiones y la movilización institucional y social.</t>
  </si>
  <si>
    <r>
      <t xml:space="preserve">Porcentaje de requerimientos de soluciones informáticas implementadas 
</t>
    </r>
    <r>
      <rPr>
        <b/>
        <sz val="8"/>
        <color theme="1"/>
        <rFont val="Arial Narrow"/>
        <family val="2"/>
      </rPr>
      <t>TI-IE-11</t>
    </r>
  </si>
  <si>
    <t>3.1 Gestionar el desarrollo del 100% de las soluciones informaticas priorizadas.</t>
  </si>
  <si>
    <t>Carmenza Gonzalez</t>
  </si>
  <si>
    <r>
      <t xml:space="preserve">Número de periodistas y/o comunicadores sociales capacitados en gestión de riesgos y cambio climático de los identificados
</t>
    </r>
    <r>
      <rPr>
        <b/>
        <sz val="8"/>
        <color theme="1"/>
        <rFont val="Arial Narrow"/>
        <family val="2"/>
      </rPr>
      <t>CE-IE-06</t>
    </r>
  </si>
  <si>
    <r>
      <t xml:space="preserve">Porcentaje de solicitudes  de acceso, capacitación y soporte técnico del Sistema de Información de Riesgos y Emergencias - SIRE PEI.  
</t>
    </r>
    <r>
      <rPr>
        <b/>
        <sz val="8"/>
        <color theme="1"/>
        <rFont val="Arial Narrow"/>
        <family val="2"/>
      </rPr>
      <t>TI-IG-12</t>
    </r>
  </si>
  <si>
    <t>7557 - Fortalecimiento de acciones para la Reducción del Riesgo y medidas de Adaptación al Cambio Climático en Bogotá</t>
  </si>
  <si>
    <t>Reducción del Riesgo y Adaptación al Cambio Climático</t>
  </si>
  <si>
    <t>Planear, coordinar y ejecutar acciones que propendan por la mitigación del riesgo, la prevención del riesgo y la adaptación al cambio climático a través de intervenciones correctivas, prospectivas y de protección financiera para la reducción del riesgo y la adaptación al cambio climático de acuerdo a la Ley 1523 del 2012 y a la Ley 1931 del 2018, contribuyendo al desarrollo sostenible de la ciudad, la protección y el mejoramiento de la calidad de vida de los ciudadanos</t>
  </si>
  <si>
    <r>
      <t xml:space="preserve">Número de cuerpos de agua intervenidos
</t>
    </r>
    <r>
      <rPr>
        <b/>
        <sz val="8"/>
        <color theme="1"/>
        <rFont val="Arial Narrow"/>
        <family val="2"/>
      </rPr>
      <t>RR-IE-09</t>
    </r>
  </si>
  <si>
    <r>
      <t xml:space="preserve">Número de obras de mitigación para la reducción del riesgo y adaptación al cambio climático ejecutadas
</t>
    </r>
    <r>
      <rPr>
        <b/>
        <sz val="8"/>
        <color theme="1"/>
        <rFont val="Arial Narrow"/>
        <family val="2"/>
      </rPr>
      <t>RR-IE-10</t>
    </r>
  </si>
  <si>
    <r>
      <t xml:space="preserve">Número de predios adecuados producto del proceso de reasentamiento
</t>
    </r>
    <r>
      <rPr>
        <b/>
        <sz val="8"/>
        <color theme="1"/>
        <rFont val="Arial Narrow"/>
        <family val="2"/>
      </rPr>
      <t>RR-IE-11</t>
    </r>
  </si>
  <si>
    <t>2 (100%)</t>
  </si>
  <si>
    <t>731 (100%)</t>
  </si>
  <si>
    <r>
      <rPr>
        <b/>
        <sz val="8"/>
        <color rgb="FFFF0000"/>
        <rFont val="Arial Narrow"/>
        <family val="2"/>
      </rPr>
      <t xml:space="preserve">4.1 </t>
    </r>
    <r>
      <rPr>
        <sz val="8"/>
        <rFont val="Arial Narrow"/>
        <family val="2"/>
      </rPr>
      <t>Atender los doscientos (200) cuerpos de agua programados con actividades de limpieza.</t>
    </r>
  </si>
  <si>
    <t xml:space="preserve">(200) 100% </t>
  </si>
  <si>
    <t>María Angelica Uribe</t>
  </si>
  <si>
    <t>Elsa Lucia Trujillo</t>
  </si>
  <si>
    <t>140 (100%)</t>
  </si>
  <si>
    <t>110 (100%)</t>
  </si>
  <si>
    <t>350 (114%)</t>
  </si>
  <si>
    <t>Manejo de Emergencias y Desastres</t>
  </si>
  <si>
    <t>Realizar acciones de preparación y ejecución para una oportuna y adecuada respuesta a emergencias y desastres, encaminadas a disminuir el impacto en las personas, los bienes, la infraestructura, los medios de subsistencia, la prestación de servicios o los recursos ambientales, materiales, económicas o ambientales, facilitando la implementación de la recuperación temprana</t>
  </si>
  <si>
    <t>7559 - Fortalecimiento al Manejo de Emergencias, Calamidades y/o Desastres para Bogotá</t>
  </si>
  <si>
    <r>
      <t xml:space="preserve">
Documentos con lineamientos técnicos elaborados y socializados
</t>
    </r>
    <r>
      <rPr>
        <b/>
        <sz val="8"/>
        <color theme="1"/>
        <rFont val="Arial Narrow"/>
        <family val="2"/>
      </rPr>
      <t>ME-IE-08</t>
    </r>
  </si>
  <si>
    <t>17 (100%)</t>
  </si>
  <si>
    <r>
      <t xml:space="preserve">Documentos con lineamientos técnicos elaborados y socializados
</t>
    </r>
    <r>
      <rPr>
        <b/>
        <sz val="8"/>
        <color theme="1"/>
        <rFont val="Arial Narrow"/>
        <family val="2"/>
      </rPr>
      <t>ME-IE-08</t>
    </r>
  </si>
  <si>
    <r>
      <t xml:space="preserve">Porcentaje de avance de la implementación de la estrategia de sensibilización del fortalecimiento de capacidades
</t>
    </r>
    <r>
      <rPr>
        <b/>
        <sz val="8"/>
        <color theme="1"/>
        <rFont val="Arial Narrow"/>
        <family val="2"/>
      </rPr>
      <t>AC-IG-03</t>
    </r>
  </si>
  <si>
    <r>
      <rPr>
        <b/>
        <sz val="8"/>
        <color rgb="FFFF0000"/>
        <rFont val="Arial Narrow"/>
        <family val="2"/>
      </rPr>
      <t xml:space="preserve">5.1 </t>
    </r>
    <r>
      <rPr>
        <sz val="8"/>
        <rFont val="Arial Narrow"/>
        <family val="2"/>
      </rPr>
      <t xml:space="preserve"> Porcentaje  de documentos con lineamiento técnicos  elaborados y socializados  a las entidades   integrantes  de la mesa  de  manejo  para el manejo  de emergencias</t>
    </r>
  </si>
  <si>
    <t>19 (103%)</t>
  </si>
  <si>
    <t>Atención al Ciudadano</t>
  </si>
  <si>
    <t>Subdirectora Corporativa</t>
  </si>
  <si>
    <t>Narda Cristina Natagaima López</t>
  </si>
  <si>
    <t>Garantizar la atención al ciudadano mediante la generación e implementación de estrategias para orientar y dar respuesta de manera efectiva a los requerimientos de las partes interesadas.</t>
  </si>
  <si>
    <t>19 (112%)</t>
  </si>
  <si>
    <t>17,5 (103%)</t>
  </si>
  <si>
    <t>Objetivo Estratégico 1</t>
  </si>
  <si>
    <t>Objetivo Estratégico 2</t>
  </si>
  <si>
    <t>Objetivo Estratégico 3</t>
  </si>
  <si>
    <t>Objetivo Estratégico 4</t>
  </si>
  <si>
    <t>Objetivo Estratégico 5</t>
  </si>
  <si>
    <t>Objetivo Estratégico 6</t>
  </si>
  <si>
    <t>Objetivo Estratégico 7</t>
  </si>
  <si>
    <t>Programación / Ejecución Vigencia Año 2023</t>
  </si>
  <si>
    <t>Ejecución por Objetivo Estratégico Cuatrienal
I Trimestre Vigencia 2023</t>
  </si>
  <si>
    <t>Ejecución por Objetivo Estratégico Cuatrienal
IV Trimestre Vigencia 2023</t>
  </si>
  <si>
    <t>Ejecución por Objetivo Estratégico Cuatrienal
III Trimestre Vigencia 2023</t>
  </si>
  <si>
    <t>Ejecución por Objetivo Estratégico Cuatrienal
II Trimestre Vigencia 2023</t>
  </si>
  <si>
    <t>Ejecución por Objetivo Estratégico
I Trimestre Vigencia 2023</t>
  </si>
  <si>
    <t>Ejecución por Objetivo Estratégico
II Trimestre Vigencia 2023</t>
  </si>
  <si>
    <t>Ejecución por Objetivo Estratégico
III Trimestre Vigencia 2022</t>
  </si>
  <si>
    <t>Ejecución por Objetivo Estratégico 
IV Trimestre Vigencia 2022</t>
  </si>
  <si>
    <t>Proceso de Gestión Asociado</t>
  </si>
  <si>
    <t>Responsable del Proceso</t>
  </si>
  <si>
    <t>1. 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</si>
  <si>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2. Fortalecer y promover el conocimiento del riesgo de desastres y efectos del cambio climático</t>
  </si>
  <si>
    <t>Conocimiento de Riesgo y Efectos de Cambio Climático</t>
  </si>
  <si>
    <t xml:space="preserve">Subdirectora de Análisis de Riesgos y Efectos del Cambio Climático </t>
  </si>
  <si>
    <t>3. Modernizar el sistema de Información de Gestión de Riesgos y Cambio Climático con enfoque de escenarios</t>
  </si>
  <si>
    <t>4. Fortalecer la identificación y ejecución de acciones de reducción del riesgo al igual que las medidas de adaptación al cambio climático en Bogotá D.C.</t>
  </si>
  <si>
    <t>Subdirector para la Reducción del Riesgo y Adaptación al Cambio Climático</t>
  </si>
  <si>
    <t>5. Fortalecer el manejo de emergencias, calamidades y/o desastres en el marco del SDGR – CC en Bogotá D.C.</t>
  </si>
  <si>
    <t>Subdirector para el Manejo de Emergencias y Desastres</t>
  </si>
  <si>
    <t xml:space="preserve">Objetivo Estratégico 6 </t>
  </si>
  <si>
    <t xml:space="preserve">6. implementar la estrategia del servicio a la ciudadanía y a los grupos de interés del IDIGER,  </t>
  </si>
  <si>
    <t xml:space="preserve">Atención al Ciudadano </t>
  </si>
  <si>
    <t xml:space="preserve">Subdirectora Corporativa </t>
  </si>
  <si>
    <t>Ejecutado corte 31/03/2023</t>
  </si>
  <si>
    <t>Ejecutado corte 30/06/2023</t>
  </si>
  <si>
    <t>Ejecutado corte 30/09/2023</t>
  </si>
  <si>
    <t>Ejecutado corte 31/12/2023</t>
  </si>
  <si>
    <r>
      <rPr>
        <b/>
        <sz val="9"/>
        <color rgb="FFFF0000"/>
        <rFont val="Arial Narrow"/>
        <family val="2"/>
      </rPr>
      <t>1.1</t>
    </r>
    <r>
      <rPr>
        <sz val="9"/>
        <color theme="1"/>
        <rFont val="Arial Narrow"/>
        <family val="2"/>
      </rPr>
      <t xml:space="preserve">. Desarrollar el 100% de las acciones necesarias para la articulación y dinamización del Sistema Distrital de Gestión de Riesgos y Cambio Climático </t>
    </r>
  </si>
  <si>
    <r>
      <rPr>
        <b/>
        <sz val="9"/>
        <color rgb="FFFF0000"/>
        <rFont val="Arial Narrow"/>
        <family val="2"/>
      </rPr>
      <t>2.1</t>
    </r>
    <r>
      <rPr>
        <sz val="9"/>
        <color theme="1"/>
        <rFont val="Arial Narrow"/>
        <family val="2"/>
      </rPr>
      <t xml:space="preserve"> Generar el 100% de los productos asociados al estado del tiempo y actualización de bases de datos para analisis de variabilidad climática y cambio climático</t>
    </r>
  </si>
  <si>
    <r>
      <rPr>
        <b/>
        <sz val="9"/>
        <color rgb="FFFF0000"/>
        <rFont val="Arial Narrow"/>
        <family val="2"/>
      </rPr>
      <t>2.2</t>
    </r>
    <r>
      <rPr>
        <sz val="9"/>
        <rFont val="Arial Narrow"/>
        <family val="2"/>
      </rPr>
      <t xml:space="preserve"> Emitir lineamientos  para estudios de detalle de riesgo por inundación para ordenamiento y reordenamiento territorial. </t>
    </r>
  </si>
  <si>
    <r>
      <rPr>
        <b/>
        <sz val="9"/>
        <color rgb="FFFF0000"/>
        <rFont val="Arial Narrow"/>
        <family val="2"/>
      </rPr>
      <t>2.3</t>
    </r>
    <r>
      <rPr>
        <sz val="9"/>
        <color theme="1"/>
        <rFont val="Arial Narrow"/>
        <family val="2"/>
      </rPr>
      <t xml:space="preserve"> Generar documentos técnicos con lineamientos para la elaboración de estudios e  instrumentos para POT y riesgos por movimientos en masa </t>
    </r>
  </si>
  <si>
    <r>
      <rPr>
        <b/>
        <sz val="9"/>
        <color rgb="FFFF0000"/>
        <rFont val="Arial Narrow"/>
        <family val="2"/>
      </rPr>
      <t>2.4</t>
    </r>
    <r>
      <rPr>
        <sz val="9"/>
        <rFont val="Arial Narrow"/>
        <family val="2"/>
      </rPr>
      <t xml:space="preserve"> Realizar  campañas educativas en las localidades priorizadas de Bogotá, D. C. sobre la gestión del riesgo y cambio climático.</t>
    </r>
    <r>
      <rPr>
        <sz val="9"/>
        <color rgb="FFFF0000"/>
        <rFont val="Arial Narrow"/>
        <family val="2"/>
      </rPr>
      <t xml:space="preserve"> </t>
    </r>
  </si>
  <si>
    <r>
      <rPr>
        <b/>
        <sz val="9"/>
        <color rgb="FFFF0000"/>
        <rFont val="Arial Narrow"/>
        <family val="2"/>
      </rPr>
      <t>2.5</t>
    </r>
    <r>
      <rPr>
        <sz val="9"/>
        <rFont val="Arial Narrow"/>
        <family val="2"/>
      </rPr>
      <t xml:space="preserve"> Realizar una capacitación anual para comunicadores sociales y periodistas en Gestión de Riesgos y Cambio Climático</t>
    </r>
  </si>
  <si>
    <r>
      <rPr>
        <b/>
        <sz val="9"/>
        <color rgb="FFFF0000"/>
        <rFont val="Arial Narrow"/>
        <family val="2"/>
      </rPr>
      <t xml:space="preserve">3.1 </t>
    </r>
    <r>
      <rPr>
        <sz val="9"/>
        <rFont val="Arial Narrow"/>
        <family val="2"/>
      </rPr>
      <t>Gestionar el desarrollo del 100% de las soluciones priorizadas.</t>
    </r>
  </si>
  <si>
    <r>
      <rPr>
        <b/>
        <sz val="9"/>
        <color rgb="FFFF0000"/>
        <rFont val="Arial Narrow"/>
        <family val="2"/>
      </rPr>
      <t>3.2</t>
    </r>
    <r>
      <rPr>
        <sz val="9"/>
        <rFont val="Arial Narrow"/>
        <family val="2"/>
      </rPr>
      <t xml:space="preserve"> Fortalecer el 100 % de los componentes de conocimiento del sistema de información de gestión de riesgos y de cambio climático SIRE con enfoque de escenarios. TIC</t>
    </r>
  </si>
  <si>
    <r>
      <rPr>
        <b/>
        <sz val="9"/>
        <color rgb="FFFF0000"/>
        <rFont val="Arial Narrow"/>
        <family val="2"/>
      </rPr>
      <t>4.1</t>
    </r>
    <r>
      <rPr>
        <sz val="9"/>
        <rFont val="Arial Narrow"/>
        <family val="2"/>
      </rPr>
      <t>Atender los doscientos (200) cuerpos de agua programados con actividades de limpieza.</t>
    </r>
  </si>
  <si>
    <r>
      <rPr>
        <b/>
        <sz val="9"/>
        <color rgb="FFFF0000"/>
        <rFont val="Arial Narrow"/>
        <family val="2"/>
      </rPr>
      <t xml:space="preserve">4.2 </t>
    </r>
    <r>
      <rPr>
        <sz val="9"/>
        <rFont val="Arial Narrow"/>
        <family val="2"/>
      </rPr>
      <t>Construir nueve (9) obras de mitigación para la reducción del riesgo de desastres.</t>
    </r>
  </si>
  <si>
    <r>
      <rPr>
        <b/>
        <sz val="9"/>
        <color rgb="FFFF0000"/>
        <rFont val="Arial Narrow"/>
        <family val="2"/>
      </rPr>
      <t>4.3</t>
    </r>
    <r>
      <rPr>
        <sz val="9"/>
        <rFont val="Arial Narrow"/>
        <family val="2"/>
      </rPr>
      <t xml:space="preserve"> Adecuar (600) predios resultado del proceso de reasentamiento de familias en alto riesgo no mitigable.</t>
    </r>
  </si>
  <si>
    <r>
      <rPr>
        <b/>
        <sz val="9"/>
        <color rgb="FFFF0000"/>
        <rFont val="Arial Narrow"/>
        <family val="2"/>
      </rPr>
      <t>6.1.</t>
    </r>
    <r>
      <rPr>
        <sz val="9"/>
        <rFont val="Arial Narrow"/>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</si>
  <si>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9"/>
        <color rgb="FFFF0000"/>
        <rFont val="Arial Narrow"/>
        <family val="2"/>
      </rPr>
      <t>7.1</t>
    </r>
    <r>
      <rPr>
        <sz val="9"/>
        <rFont val="Arial Narrow"/>
        <family val="2"/>
      </rPr>
      <t xml:space="preserve"> Fortalecer los procesos estratégicos, de apoyo y evaluación del IDIGER que soporten la misión institucional en el marco del Modelo Integrado de Planeación y Gestión MIPG y los Sistemas de Gestión. </t>
    </r>
  </si>
  <si>
    <r>
      <rPr>
        <b/>
        <sz val="9"/>
        <color rgb="FFFF0000"/>
        <rFont val="Arial Narrow"/>
        <family val="2"/>
      </rPr>
      <t xml:space="preserve">5.1  </t>
    </r>
    <r>
      <rPr>
        <sz val="9"/>
        <rFont val="Arial Narrow"/>
        <family val="2"/>
      </rPr>
      <t>Porcentaje  de documentos con lineamiento técnicos  elaborados y socializados  a las entidades   integrantes  de la mesa  de  manejo  para el manejo  de emergencias</t>
    </r>
  </si>
  <si>
    <t>Cumplimiento Corte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</si>
</sst>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yyyy"/>
  </numFmts>
  <fonts count="41"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8"/>
      <color theme="1"/>
      <name val="Century Gothic"/>
      <family val="2"/>
    </font>
    <font>
      <sz val="8"/>
      <name val="Calibri"/>
      <family val="2"/>
      <scheme val="minor"/>
    </font>
    <font>
      <sz val="11"/>
      <color theme="1"/>
      <name val="Century"/>
      <family val="1"/>
    </font>
    <font>
      <sz val="7"/>
      <color theme="1"/>
      <name val="Century"/>
      <family val="1"/>
    </font>
    <font>
      <sz val="8"/>
      <color theme="1"/>
      <name val="Century"/>
      <family val="1"/>
    </font>
    <font>
      <sz val="11"/>
      <color theme="1"/>
      <name val="Century Gothic"/>
      <family val="2"/>
    </font>
    <font>
      <b/>
      <sz val="9"/>
      <color theme="1"/>
      <name val="Arial Narrow"/>
      <family val="2"/>
    </font>
    <font>
      <sz val="11"/>
      <color theme="1"/>
      <name val="Arial Narrow"/>
      <family val="2"/>
    </font>
    <font>
      <sz val="9"/>
      <color theme="1"/>
      <name val="Arial Narrow"/>
      <family val="2"/>
    </font>
    <font>
      <sz val="8"/>
      <color theme="1"/>
      <name val="Arial Narrow"/>
      <family val="2"/>
    </font>
    <font>
      <sz val="9"/>
      <name val="Arial Narrow"/>
      <family val="2"/>
    </font>
    <font>
      <sz val="8"/>
      <name val="Arial Narrow"/>
      <family val="2"/>
    </font>
    <font>
      <b/>
      <sz val="9"/>
      <name val="Arial Narrow"/>
      <family val="2"/>
    </font>
    <font>
      <b/>
      <sz val="8"/>
      <name val="Arial Narrow"/>
      <family val="2"/>
    </font>
    <font>
      <sz val="9"/>
      <color rgb="FF000000"/>
      <name val="Arial Narrow"/>
      <family val="2"/>
    </font>
    <font>
      <b/>
      <sz val="9"/>
      <color rgb="FF222A35"/>
      <name val="Arial Narrow"/>
      <family val="2"/>
    </font>
    <font>
      <b/>
      <sz val="9"/>
      <color rgb="FF000000"/>
      <name val="Arial Narrow"/>
      <family val="2"/>
    </font>
    <font>
      <b/>
      <sz val="20"/>
      <color theme="9" tint="-0.249977111117893"/>
      <name val="Century Gothic"/>
      <family val="2"/>
    </font>
    <font>
      <b/>
      <sz val="8"/>
      <color theme="1"/>
      <name val="Arial Narrow"/>
      <family val="2"/>
    </font>
    <font>
      <sz val="8"/>
      <color rgb="FFFF0000"/>
      <name val="Arial Narrow"/>
      <family val="2"/>
    </font>
    <font>
      <sz val="8"/>
      <color rgb="FF000000"/>
      <name val="Arial Narrow"/>
      <family val="2"/>
    </font>
    <font>
      <sz val="7"/>
      <color theme="1"/>
      <name val="Arial Narrow"/>
      <family val="2"/>
    </font>
    <font>
      <sz val="8"/>
      <color theme="3" tint="-0.499984740745262"/>
      <name val="Arial Narrow"/>
      <family val="2"/>
    </font>
    <font>
      <sz val="7"/>
      <name val="Arial Narrow"/>
      <family val="2"/>
    </font>
    <font>
      <b/>
      <sz val="8"/>
      <color theme="3" tint="-0.499984740745262"/>
      <name val="Arial Narrow"/>
      <family val="2"/>
    </font>
    <font>
      <b/>
      <sz val="8"/>
      <color theme="0"/>
      <name val="Arial Narrow"/>
      <family val="2"/>
    </font>
    <font>
      <sz val="5"/>
      <name val="Arial Narrow"/>
      <family val="2"/>
    </font>
    <font>
      <b/>
      <sz val="7"/>
      <name val="Arial Narrow"/>
      <family val="2"/>
    </font>
    <font>
      <b/>
      <sz val="8"/>
      <color rgb="FFFF0000"/>
      <name val="Arial Narrow"/>
      <family val="2"/>
    </font>
    <font>
      <b/>
      <sz val="8"/>
      <color rgb="FF000000"/>
      <name val="Arial Narrow"/>
      <family val="2"/>
    </font>
    <font>
      <b/>
      <sz val="11"/>
      <color theme="1"/>
      <name val="Arial Narrow"/>
      <family val="2"/>
    </font>
    <font>
      <b/>
      <sz val="7"/>
      <color theme="1"/>
      <name val="Arial Narrow"/>
      <family val="2"/>
    </font>
    <font>
      <b/>
      <sz val="10"/>
      <color theme="1"/>
      <name val="Arial Narrow"/>
      <family val="2"/>
    </font>
    <font>
      <sz val="10"/>
      <color theme="1"/>
      <name val="Arial Narrow"/>
      <family val="2"/>
    </font>
    <font>
      <b/>
      <sz val="10"/>
      <color rgb="FF000000"/>
      <name val="Arial Narrow"/>
      <family val="2"/>
    </font>
    <font>
      <b/>
      <sz val="9"/>
      <color rgb="FFFF0000"/>
      <name val="Arial Narrow"/>
      <family val="2"/>
    </font>
    <font>
      <sz val="9"/>
      <color rgb="FFFF0000"/>
      <name val="Arial Narrow"/>
      <family val="2"/>
    </font>
  </fonts>
  <fills count="2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FF0000"/>
        <bgColor indexed="64"/>
      </patternFill>
    </fill>
    <fill>
      <patternFill patternType="solid">
        <fgColor theme="9" tint="0.59999389629810485"/>
        <bgColor indexed="64"/>
      </patternFill>
    </fill>
    <fill>
      <patternFill patternType="solid">
        <fgColor rgb="FFD6DCE4"/>
        <bgColor rgb="FFD6DCE4"/>
      </patternFill>
    </fill>
    <fill>
      <patternFill patternType="solid">
        <fgColor theme="4" tint="0.79998168889431442"/>
        <bgColor indexed="64"/>
      </patternFill>
    </fill>
    <fill>
      <patternFill patternType="solid">
        <fgColor rgb="FFE2EFD9"/>
        <bgColor rgb="FFE2EFD9"/>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0"/>
        <bgColor theme="0"/>
      </patternFill>
    </fill>
    <fill>
      <patternFill patternType="solid">
        <fgColor rgb="FFA8D08D"/>
        <bgColor rgb="FFA8D08D"/>
      </patternFill>
    </fill>
    <fill>
      <patternFill patternType="solid">
        <fgColor theme="9" tint="0.39997558519241921"/>
        <bgColor indexed="58"/>
      </patternFill>
    </fill>
    <fill>
      <patternFill patternType="solid">
        <fgColor rgb="FFECECEC"/>
        <bgColor rgb="FFECECEC"/>
      </patternFill>
    </fill>
    <fill>
      <patternFill patternType="solid">
        <fgColor rgb="FFC5E0B3"/>
        <bgColor rgb="FFC5E0B3"/>
      </patternFill>
    </fill>
    <fill>
      <patternFill patternType="solid">
        <fgColor theme="5" tint="0.39997558519241921"/>
        <bgColor indexed="64"/>
      </patternFill>
    </fill>
    <fill>
      <patternFill patternType="solid">
        <fgColor rgb="FFC5E0B3"/>
        <bgColor indexed="64"/>
      </patternFill>
    </fill>
    <fill>
      <patternFill patternType="solid">
        <fgColor theme="5" tint="0.59999389629810485"/>
        <bgColor indexed="64"/>
      </patternFill>
    </fill>
  </fills>
  <borders count="33">
    <border>
      <left/>
      <right/>
      <top/>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bottom style="thin">
        <color theme="8" tint="0.39988402966399123"/>
      </bottom>
      <diagonal/>
    </border>
    <border>
      <left/>
      <right style="thin">
        <color theme="8" tint="0.39988402966399123"/>
      </right>
      <top style="thin">
        <color theme="8" tint="0.39988402966399123"/>
      </top>
      <bottom style="thin">
        <color theme="8" tint="0.39988402966399123"/>
      </bottom>
      <diagonal/>
    </border>
    <border>
      <left/>
      <right style="thin">
        <color theme="8" tint="0.39988402966399123"/>
      </right>
      <top style="thin">
        <color theme="8" tint="0.3998840296639912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theme="8" tint="0.39988402966399123"/>
      </right>
      <top style="thin">
        <color theme="8" tint="0.39988402966399123"/>
      </top>
      <bottom style="medium">
        <color theme="8" tint="0.3998535111545152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3" fillId="0" borderId="0"/>
    <xf numFmtId="0" fontId="2" fillId="0" borderId="0"/>
    <xf numFmtId="43" fontId="1" fillId="0" borderId="0" applyFont="0" applyFill="0" applyBorder="0" applyAlignment="0" applyProtection="0"/>
  </cellStyleXfs>
  <cellXfs count="317">
    <xf numFmtId="0" fontId="0" fillId="0" borderId="0" xfId="0"/>
    <xf numFmtId="9" fontId="0" fillId="0" borderId="0" xfId="0" applyNumberFormat="1"/>
    <xf numFmtId="164" fontId="4" fillId="17" borderId="5" xfId="0" applyNumberFormat="1" applyFont="1" applyFill="1" applyBorder="1" applyAlignment="1">
      <alignment horizontal="left" vertical="center" wrapText="1"/>
    </xf>
    <xf numFmtId="0" fontId="11" fillId="0" borderId="0" xfId="0" applyFont="1"/>
    <xf numFmtId="0" fontId="10" fillId="12" borderId="5" xfId="0" applyFont="1" applyFill="1" applyBorder="1" applyAlignment="1">
      <alignment horizontal="left" vertical="center" wrapText="1"/>
    </xf>
    <xf numFmtId="0" fontId="16" fillId="12" borderId="0" xfId="0" applyFont="1" applyFill="1" applyAlignment="1" applyProtection="1">
      <alignment horizontal="center" vertical="center" wrapText="1"/>
      <protection locked="0"/>
    </xf>
    <xf numFmtId="0" fontId="17" fillId="12" borderId="0" xfId="0" applyFont="1" applyFill="1" applyAlignment="1" applyProtection="1">
      <alignment horizontal="center" vertical="center" wrapText="1"/>
      <protection locked="0"/>
    </xf>
    <xf numFmtId="0" fontId="11" fillId="0" borderId="5" xfId="0" applyFont="1" applyBorder="1" applyAlignment="1">
      <alignment horizontal="center"/>
    </xf>
    <xf numFmtId="0" fontId="15" fillId="0" borderId="4"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wrapText="1"/>
      <protection locked="0"/>
    </xf>
    <xf numFmtId="0" fontId="15" fillId="0" borderId="22" xfId="0" applyFont="1" applyBorder="1" applyAlignment="1" applyProtection="1">
      <alignment horizontal="justify" vertical="center" wrapText="1"/>
      <protection locked="0"/>
    </xf>
    <xf numFmtId="0" fontId="12" fillId="0" borderId="0" xfId="0" applyFont="1"/>
    <xf numFmtId="0" fontId="10" fillId="5"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9" fontId="13" fillId="2" borderId="5" xfId="1" applyFont="1" applyFill="1" applyBorder="1" applyAlignment="1" applyProtection="1">
      <alignment horizontal="center" vertical="center" wrapText="1"/>
    </xf>
    <xf numFmtId="0" fontId="15" fillId="2" borderId="5" xfId="3" applyFont="1" applyFill="1" applyBorder="1" applyAlignment="1">
      <alignment horizontal="left" vertical="center" wrapText="1"/>
    </xf>
    <xf numFmtId="9" fontId="15" fillId="2" borderId="5" xfId="1" applyFont="1" applyFill="1" applyBorder="1" applyAlignment="1" applyProtection="1">
      <alignment horizontal="center" vertical="center" wrapText="1"/>
    </xf>
    <xf numFmtId="0" fontId="24" fillId="4" borderId="5" xfId="0" applyFont="1" applyFill="1" applyBorder="1" applyAlignment="1">
      <alignment horizontal="left" vertical="center" wrapText="1"/>
    </xf>
    <xf numFmtId="0" fontId="13" fillId="2" borderId="5" xfId="0" applyFont="1" applyFill="1" applyBorder="1" applyAlignment="1">
      <alignment horizontal="center" vertical="center" wrapText="1"/>
    </xf>
    <xf numFmtId="2" fontId="15" fillId="2" borderId="5" xfId="1" applyNumberFormat="1" applyFont="1" applyFill="1" applyBorder="1" applyAlignment="1" applyProtection="1">
      <alignment horizontal="center" vertical="center" wrapText="1"/>
    </xf>
    <xf numFmtId="0" fontId="15" fillId="4" borderId="5" xfId="0" applyFont="1" applyFill="1" applyBorder="1" applyAlignment="1">
      <alignment horizontal="left" vertical="center" wrapText="1"/>
    </xf>
    <xf numFmtId="1" fontId="13" fillId="2" borderId="5" xfId="1" applyNumberFormat="1" applyFont="1" applyFill="1" applyBorder="1" applyAlignment="1" applyProtection="1">
      <alignment horizontal="center" vertical="center" wrapText="1"/>
    </xf>
    <xf numFmtId="2" fontId="13" fillId="2" borderId="5" xfId="0" applyNumberFormat="1" applyFont="1" applyFill="1" applyBorder="1" applyAlignment="1">
      <alignment horizontal="center" vertical="center"/>
    </xf>
    <xf numFmtId="0" fontId="13" fillId="2" borderId="5" xfId="0" applyFont="1" applyFill="1" applyBorder="1" applyAlignment="1">
      <alignment horizontal="center" vertical="center"/>
    </xf>
    <xf numFmtId="9" fontId="13" fillId="2" borderId="5" xfId="1" applyFont="1" applyFill="1" applyBorder="1" applyAlignment="1" applyProtection="1">
      <alignment horizontal="left" vertical="center" wrapText="1"/>
    </xf>
    <xf numFmtId="0" fontId="13" fillId="2" borderId="5" xfId="0" applyFont="1" applyFill="1" applyBorder="1" applyAlignment="1">
      <alignment horizontal="justify" vertical="center" wrapText="1"/>
    </xf>
    <xf numFmtId="0" fontId="6" fillId="2" borderId="0" xfId="0" applyFont="1" applyFill="1" applyBorder="1" applyAlignment="1">
      <alignment horizontal="left" vertical="center"/>
    </xf>
    <xf numFmtId="0" fontId="7" fillId="2" borderId="0" xfId="0" applyFont="1" applyFill="1" applyBorder="1" applyAlignment="1">
      <alignment horizontal="left"/>
    </xf>
    <xf numFmtId="0" fontId="8" fillId="2" borderId="0" xfId="0" applyFont="1" applyFill="1" applyBorder="1" applyAlignment="1">
      <alignment horizontal="left"/>
    </xf>
    <xf numFmtId="0" fontId="9" fillId="2" borderId="0" xfId="0" applyFont="1" applyFill="1" applyBorder="1"/>
    <xf numFmtId="0" fontId="12" fillId="0" borderId="0" xfId="0" applyFont="1" applyBorder="1"/>
    <xf numFmtId="0" fontId="12" fillId="0" borderId="0" xfId="0" applyFont="1" applyBorder="1" applyAlignment="1">
      <alignment horizontal="center" vertical="center"/>
    </xf>
    <xf numFmtId="0" fontId="22" fillId="2" borderId="0" xfId="0" applyFont="1" applyFill="1" applyBorder="1" applyAlignment="1">
      <alignment horizontal="left" vertical="center"/>
    </xf>
    <xf numFmtId="0" fontId="13" fillId="2" borderId="0" xfId="0" applyFont="1" applyFill="1" applyBorder="1" applyAlignment="1">
      <alignment horizontal="left"/>
    </xf>
    <xf numFmtId="0" fontId="13" fillId="2" borderId="0" xfId="0" applyFont="1" applyFill="1" applyBorder="1" applyAlignment="1">
      <alignment horizontal="center"/>
    </xf>
    <xf numFmtId="0" fontId="7" fillId="2" borderId="0" xfId="0" applyFont="1" applyFill="1" applyBorder="1" applyAlignment="1">
      <alignment horizontal="left" vertical="center"/>
    </xf>
    <xf numFmtId="0" fontId="10" fillId="13"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15" fillId="2" borderId="8" xfId="0" applyFont="1" applyFill="1" applyBorder="1" applyAlignment="1">
      <alignment horizontal="left" vertical="center" wrapText="1"/>
    </xf>
    <xf numFmtId="9" fontId="13" fillId="2" borderId="8" xfId="1" applyFont="1" applyFill="1" applyBorder="1" applyAlignment="1" applyProtection="1">
      <alignment horizontal="center" vertical="center" wrapText="1"/>
    </xf>
    <xf numFmtId="0" fontId="24" fillId="4" borderId="8" xfId="0" applyFont="1" applyFill="1" applyBorder="1" applyAlignment="1">
      <alignment horizontal="left" vertical="center" wrapText="1"/>
    </xf>
    <xf numFmtId="0" fontId="13" fillId="2" borderId="8" xfId="0" applyFont="1" applyFill="1" applyBorder="1" applyAlignment="1">
      <alignment horizontal="center" vertical="center" wrapText="1"/>
    </xf>
    <xf numFmtId="2" fontId="15" fillId="2" borderId="8" xfId="1" applyNumberFormat="1" applyFont="1" applyFill="1" applyBorder="1" applyAlignment="1" applyProtection="1">
      <alignment horizontal="center" vertical="center" wrapText="1"/>
    </xf>
    <xf numFmtId="9" fontId="10" fillId="13" borderId="17" xfId="0" applyNumberFormat="1" applyFont="1" applyFill="1" applyBorder="1" applyAlignment="1">
      <alignment horizontal="center" vertical="center"/>
    </xf>
    <xf numFmtId="0" fontId="13" fillId="17" borderId="5" xfId="0" applyFont="1" applyFill="1" applyBorder="1" applyAlignment="1">
      <alignment horizontal="center" vertical="center" wrapText="1"/>
    </xf>
    <xf numFmtId="0" fontId="13" fillId="17" borderId="5" xfId="0" applyFont="1" applyFill="1" applyBorder="1" applyAlignment="1">
      <alignment horizontal="left" vertical="center" wrapText="1"/>
    </xf>
    <xf numFmtId="9" fontId="13" fillId="5" borderId="5" xfId="2" applyNumberFormat="1" applyFont="1" applyFill="1" applyBorder="1" applyAlignment="1">
      <alignment horizontal="center" vertical="center" wrapText="1"/>
    </xf>
    <xf numFmtId="0" fontId="13" fillId="5" borderId="5" xfId="2" applyFont="1" applyFill="1" applyBorder="1" applyAlignment="1">
      <alignment horizontal="center" vertical="center" wrapText="1"/>
    </xf>
    <xf numFmtId="9" fontId="15" fillId="15" borderId="5" xfId="1" applyFont="1" applyFill="1" applyBorder="1" applyAlignment="1" applyProtection="1">
      <alignment horizontal="center" vertical="center" wrapText="1"/>
    </xf>
    <xf numFmtId="0" fontId="15" fillId="15" borderId="5" xfId="0" applyFont="1" applyFill="1" applyBorder="1" applyAlignment="1">
      <alignment horizontal="left" vertical="center" wrapText="1"/>
    </xf>
    <xf numFmtId="0" fontId="22" fillId="15" borderId="5" xfId="2" applyFont="1" applyFill="1" applyBorder="1" applyAlignment="1">
      <alignment horizontal="center" vertical="center" wrapText="1"/>
    </xf>
    <xf numFmtId="9" fontId="22" fillId="15" borderId="5" xfId="1" applyFont="1" applyFill="1" applyBorder="1" applyAlignment="1" applyProtection="1">
      <alignment horizontal="center" vertical="center" wrapText="1"/>
    </xf>
    <xf numFmtId="9" fontId="13" fillId="5" borderId="5" xfId="1" applyFont="1" applyFill="1" applyBorder="1" applyAlignment="1">
      <alignment horizontal="center" vertical="center" wrapText="1"/>
    </xf>
    <xf numFmtId="9" fontId="22" fillId="5" borderId="5" xfId="1" applyNumberFormat="1" applyFont="1" applyFill="1" applyBorder="1" applyAlignment="1" applyProtection="1">
      <alignment horizontal="center" vertical="center" wrapText="1"/>
    </xf>
    <xf numFmtId="9" fontId="29" fillId="2" borderId="5" xfId="1" applyNumberFormat="1" applyFont="1" applyFill="1" applyBorder="1" applyAlignment="1" applyProtection="1">
      <alignment horizontal="center" vertical="center" wrapText="1"/>
    </xf>
    <xf numFmtId="9" fontId="29" fillId="15" borderId="5" xfId="1" applyFont="1" applyFill="1" applyBorder="1" applyAlignment="1" applyProtection="1">
      <alignment horizontal="center" vertical="center" wrapText="1"/>
    </xf>
    <xf numFmtId="9" fontId="10" fillId="13" borderId="20" xfId="0" applyNumberFormat="1" applyFont="1" applyFill="1" applyBorder="1" applyAlignment="1">
      <alignment horizontal="center" vertical="center"/>
    </xf>
    <xf numFmtId="9" fontId="10" fillId="13" borderId="5" xfId="0" applyNumberFormat="1" applyFont="1" applyFill="1" applyBorder="1" applyAlignment="1">
      <alignment horizontal="center" vertical="center"/>
    </xf>
    <xf numFmtId="9" fontId="13" fillId="0" borderId="5" xfId="2" applyNumberFormat="1" applyFont="1" applyFill="1" applyBorder="1" applyAlignment="1">
      <alignment horizontal="center" vertical="center" wrapText="1"/>
    </xf>
    <xf numFmtId="0" fontId="13" fillId="2" borderId="7" xfId="0" applyFont="1" applyFill="1" applyBorder="1" applyAlignment="1">
      <alignment horizontal="justify" vertical="center" wrapText="1"/>
    </xf>
    <xf numFmtId="9" fontId="13" fillId="2" borderId="8" xfId="1" applyFont="1" applyFill="1" applyBorder="1" applyAlignment="1" applyProtection="1">
      <alignment horizontal="justify" vertical="center" wrapText="1"/>
    </xf>
    <xf numFmtId="9" fontId="13" fillId="2" borderId="7" xfId="1" applyFont="1" applyFill="1" applyBorder="1" applyAlignment="1" applyProtection="1">
      <alignment horizontal="justify" vertical="center" wrapText="1"/>
    </xf>
    <xf numFmtId="9" fontId="13" fillId="0" borderId="8" xfId="0" applyNumberFormat="1" applyFont="1" applyBorder="1" applyAlignment="1">
      <alignment horizontal="center" vertical="center"/>
    </xf>
    <xf numFmtId="9" fontId="13" fillId="5" borderId="8" xfId="0" applyNumberFormat="1" applyFont="1" applyFill="1" applyBorder="1" applyAlignment="1">
      <alignment horizontal="center" vertical="center"/>
    </xf>
    <xf numFmtId="9" fontId="24" fillId="5" borderId="23" xfId="0" applyNumberFormat="1" applyFont="1" applyFill="1" applyBorder="1" applyAlignment="1">
      <alignment horizontal="center" vertical="center" wrapText="1" readingOrder="1"/>
    </xf>
    <xf numFmtId="9" fontId="24" fillId="7" borderId="23" xfId="0" applyNumberFormat="1" applyFont="1" applyFill="1" applyBorder="1" applyAlignment="1">
      <alignment horizontal="center" vertical="center" wrapText="1" readingOrder="1"/>
    </xf>
    <xf numFmtId="9" fontId="24" fillId="7" borderId="24" xfId="0" applyNumberFormat="1" applyFont="1" applyFill="1" applyBorder="1" applyAlignment="1">
      <alignment horizontal="center" vertical="center" wrapText="1" readingOrder="1"/>
    </xf>
    <xf numFmtId="9" fontId="24" fillId="14" borderId="24" xfId="0" applyNumberFormat="1" applyFont="1" applyFill="1" applyBorder="1" applyAlignment="1">
      <alignment horizontal="center" vertical="center" wrapText="1" readingOrder="1"/>
    </xf>
    <xf numFmtId="9" fontId="13" fillId="0" borderId="16" xfId="0" applyNumberFormat="1" applyFont="1" applyBorder="1" applyAlignment="1">
      <alignment horizontal="center" vertical="center"/>
    </xf>
    <xf numFmtId="0" fontId="13" fillId="0" borderId="8" xfId="0" applyFont="1" applyBorder="1"/>
    <xf numFmtId="0" fontId="13" fillId="0" borderId="0" xfId="0" applyFont="1"/>
    <xf numFmtId="9" fontId="13" fillId="0" borderId="0" xfId="1" applyFont="1" applyBorder="1" applyAlignment="1" applyProtection="1">
      <alignment horizontal="center" vertical="center"/>
    </xf>
    <xf numFmtId="9" fontId="15" fillId="15" borderId="6" xfId="1" applyFont="1" applyFill="1" applyBorder="1" applyAlignment="1" applyProtection="1">
      <alignment horizontal="justify" vertical="center" wrapText="1"/>
    </xf>
    <xf numFmtId="0" fontId="15" fillId="15" borderId="5" xfId="0" applyFont="1" applyFill="1" applyBorder="1" applyAlignment="1">
      <alignment horizontal="justify" vertical="center" wrapText="1"/>
    </xf>
    <xf numFmtId="9" fontId="13" fillId="0" borderId="5" xfId="0" applyNumberFormat="1" applyFont="1" applyBorder="1" applyAlignment="1">
      <alignment horizontal="center" vertical="center"/>
    </xf>
    <xf numFmtId="9" fontId="13" fillId="5" borderId="5" xfId="0" applyNumberFormat="1" applyFont="1" applyFill="1" applyBorder="1" applyAlignment="1">
      <alignment horizontal="center" vertical="center"/>
    </xf>
    <xf numFmtId="9" fontId="22" fillId="9" borderId="5" xfId="1" applyFont="1" applyFill="1" applyBorder="1" applyAlignment="1" applyProtection="1">
      <alignment horizontal="center" vertical="center"/>
    </xf>
    <xf numFmtId="9" fontId="24" fillId="7" borderId="17" xfId="0" applyNumberFormat="1" applyFont="1" applyFill="1" applyBorder="1" applyAlignment="1">
      <alignment horizontal="center" vertical="center" wrapText="1" readingOrder="1"/>
    </xf>
    <xf numFmtId="9" fontId="24" fillId="7" borderId="19" xfId="0" applyNumberFormat="1" applyFont="1" applyFill="1" applyBorder="1" applyAlignment="1">
      <alignment horizontal="center" vertical="center" wrapText="1" readingOrder="1"/>
    </xf>
    <xf numFmtId="9" fontId="24" fillId="14" borderId="19" xfId="0" applyNumberFormat="1" applyFont="1" applyFill="1" applyBorder="1" applyAlignment="1">
      <alignment horizontal="center" vertical="center" wrapText="1" readingOrder="1"/>
    </xf>
    <xf numFmtId="9" fontId="13" fillId="0" borderId="10" xfId="0" applyNumberFormat="1" applyFont="1" applyBorder="1" applyAlignment="1">
      <alignment horizontal="center" vertical="center"/>
    </xf>
    <xf numFmtId="0" fontId="13" fillId="0" borderId="5" xfId="0" applyFont="1" applyBorder="1"/>
    <xf numFmtId="9" fontId="15" fillId="15" borderId="8" xfId="1" applyFont="1" applyFill="1" applyBorder="1" applyAlignment="1" applyProtection="1">
      <alignment horizontal="justify" vertical="center" wrapText="1"/>
    </xf>
    <xf numFmtId="9" fontId="15" fillId="15" borderId="5" xfId="1" applyFont="1" applyFill="1" applyBorder="1" applyAlignment="1" applyProtection="1">
      <alignment horizontal="justify" vertical="center" wrapText="1"/>
    </xf>
    <xf numFmtId="0" fontId="15" fillId="15" borderId="6" xfId="0" applyFont="1" applyFill="1" applyBorder="1" applyAlignment="1">
      <alignment horizontal="justify" vertical="center" wrapText="1"/>
    </xf>
    <xf numFmtId="9" fontId="24" fillId="5" borderId="17" xfId="0" applyNumberFormat="1" applyFont="1" applyFill="1" applyBorder="1" applyAlignment="1">
      <alignment horizontal="center" vertical="center" wrapText="1" readingOrder="1"/>
    </xf>
    <xf numFmtId="0" fontId="13" fillId="0" borderId="0" xfId="0" applyFont="1" applyAlignment="1">
      <alignment horizontal="center" vertical="center"/>
    </xf>
    <xf numFmtId="9" fontId="15" fillId="15" borderId="7" xfId="1" applyFont="1" applyFill="1" applyBorder="1" applyAlignment="1" applyProtection="1">
      <alignment horizontal="justify" vertical="center" wrapText="1"/>
    </xf>
    <xf numFmtId="9" fontId="33" fillId="5" borderId="17" xfId="0" applyNumberFormat="1" applyFont="1" applyFill="1" applyBorder="1" applyAlignment="1">
      <alignment horizontal="center" vertical="center" wrapText="1" readingOrder="1"/>
    </xf>
    <xf numFmtId="9" fontId="13" fillId="15" borderId="6" xfId="1" applyFont="1" applyFill="1" applyBorder="1" applyAlignment="1" applyProtection="1">
      <alignment horizontal="justify" vertical="center" wrapText="1"/>
    </xf>
    <xf numFmtId="9" fontId="13" fillId="15" borderId="8" xfId="1" applyFont="1" applyFill="1" applyBorder="1" applyAlignment="1" applyProtection="1">
      <alignment horizontal="justify" vertical="center" wrapText="1"/>
    </xf>
    <xf numFmtId="9" fontId="13" fillId="2" borderId="5" xfId="1" applyFont="1" applyFill="1" applyBorder="1" applyAlignment="1" applyProtection="1">
      <alignment horizontal="justify" vertical="center" wrapText="1"/>
    </xf>
    <xf numFmtId="0" fontId="15" fillId="2" borderId="5" xfId="0" applyFont="1" applyFill="1" applyBorder="1" applyAlignment="1">
      <alignment horizontal="justify" vertical="center" wrapText="1"/>
    </xf>
    <xf numFmtId="0" fontId="24" fillId="0" borderId="17" xfId="0" applyFont="1" applyBorder="1" applyAlignment="1">
      <alignment horizontal="center" vertical="center" wrapText="1" readingOrder="1"/>
    </xf>
    <xf numFmtId="9" fontId="24" fillId="0" borderId="17" xfId="0" applyNumberFormat="1" applyFont="1" applyBorder="1" applyAlignment="1">
      <alignment horizontal="center" vertical="center" wrapText="1" readingOrder="1"/>
    </xf>
    <xf numFmtId="0" fontId="24" fillId="0" borderId="20" xfId="0" applyFont="1" applyBorder="1" applyAlignment="1">
      <alignment horizontal="center" vertical="center" wrapText="1" readingOrder="1"/>
    </xf>
    <xf numFmtId="9" fontId="24" fillId="7" borderId="19" xfId="1" applyFont="1" applyFill="1" applyBorder="1" applyAlignment="1" applyProtection="1">
      <alignment horizontal="center" vertical="center" wrapText="1" readingOrder="1"/>
    </xf>
    <xf numFmtId="0" fontId="15" fillId="2" borderId="6" xfId="0" applyFont="1" applyFill="1" applyBorder="1" applyAlignment="1">
      <alignment horizontal="justify" vertical="center" wrapText="1"/>
    </xf>
    <xf numFmtId="9" fontId="24" fillId="0" borderId="20" xfId="0" applyNumberFormat="1" applyFont="1" applyBorder="1" applyAlignment="1">
      <alignment horizontal="center" vertical="center" wrapText="1" readingOrder="1"/>
    </xf>
    <xf numFmtId="9" fontId="15" fillId="2" borderId="5" xfId="0" applyNumberFormat="1" applyFont="1" applyFill="1" applyBorder="1" applyAlignment="1">
      <alignment horizontal="justify" vertical="center" wrapText="1"/>
    </xf>
    <xf numFmtId="9" fontId="13" fillId="0" borderId="5" xfId="0" applyNumberFormat="1" applyFont="1" applyFill="1" applyBorder="1" applyAlignment="1">
      <alignment horizontal="center" vertical="center"/>
    </xf>
    <xf numFmtId="9" fontId="13" fillId="0" borderId="8" xfId="0" applyNumberFormat="1" applyFont="1" applyFill="1" applyBorder="1" applyAlignment="1">
      <alignment horizontal="center" vertical="center"/>
    </xf>
    <xf numFmtId="9" fontId="24" fillId="0" borderId="8" xfId="0" applyNumberFormat="1" applyFont="1" applyFill="1" applyBorder="1" applyAlignment="1">
      <alignment horizontal="center" vertical="center"/>
    </xf>
    <xf numFmtId="0" fontId="13" fillId="0" borderId="5" xfId="0" applyFont="1" applyFill="1" applyBorder="1" applyAlignment="1">
      <alignment horizontal="left" vertical="center" wrapText="1"/>
    </xf>
    <xf numFmtId="0" fontId="13" fillId="17" borderId="17" xfId="0" applyFont="1" applyFill="1" applyBorder="1" applyAlignment="1">
      <alignment horizontal="left" vertical="center" wrapText="1"/>
    </xf>
    <xf numFmtId="0" fontId="13" fillId="17" borderId="17" xfId="0" applyFont="1" applyFill="1" applyBorder="1" applyAlignment="1">
      <alignment horizontal="center" vertical="center" wrapText="1"/>
    </xf>
    <xf numFmtId="0" fontId="13" fillId="2" borderId="5" xfId="0" applyFont="1" applyFill="1" applyBorder="1" applyAlignment="1">
      <alignment vertical="center" wrapText="1"/>
    </xf>
    <xf numFmtId="0" fontId="13" fillId="17" borderId="17" xfId="0" applyFont="1" applyFill="1" applyBorder="1" applyAlignment="1">
      <alignment vertical="center" wrapText="1"/>
    </xf>
    <xf numFmtId="0" fontId="15" fillId="8" borderId="8" xfId="0" applyFont="1" applyFill="1" applyBorder="1" applyAlignment="1">
      <alignment horizontal="left" vertical="center" wrapText="1"/>
    </xf>
    <xf numFmtId="9" fontId="15" fillId="5" borderId="8" xfId="1" applyFont="1" applyFill="1" applyBorder="1" applyAlignment="1" applyProtection="1">
      <alignment horizontal="center" vertical="center" wrapText="1"/>
    </xf>
    <xf numFmtId="9" fontId="13" fillId="5" borderId="8" xfId="1" applyFont="1" applyFill="1" applyBorder="1" applyAlignment="1">
      <alignment horizontal="center" vertical="center" wrapText="1"/>
    </xf>
    <xf numFmtId="9" fontId="13" fillId="5" borderId="5" xfId="0" applyNumberFormat="1" applyFont="1" applyFill="1" applyBorder="1" applyAlignment="1">
      <alignment horizontal="center" vertical="center" wrapText="1"/>
    </xf>
    <xf numFmtId="0" fontId="24" fillId="5" borderId="17" xfId="0" applyFont="1" applyFill="1" applyBorder="1" applyAlignment="1">
      <alignment horizontal="center" vertical="center" wrapText="1" readingOrder="1"/>
    </xf>
    <xf numFmtId="1" fontId="13" fillId="5" borderId="5" xfId="0" applyNumberFormat="1" applyFont="1" applyFill="1" applyBorder="1" applyAlignment="1">
      <alignment horizontal="center" vertical="center"/>
    </xf>
    <xf numFmtId="9" fontId="13" fillId="5" borderId="5" xfId="1" applyFont="1" applyFill="1" applyBorder="1" applyAlignment="1" applyProtection="1">
      <alignment horizontal="center" vertical="center"/>
    </xf>
    <xf numFmtId="2" fontId="13" fillId="5" borderId="5" xfId="0" applyNumberFormat="1" applyFont="1" applyFill="1" applyBorder="1" applyAlignment="1">
      <alignment horizontal="center" vertical="center"/>
    </xf>
    <xf numFmtId="1" fontId="13" fillId="0" borderId="5" xfId="0" applyNumberFormat="1" applyFont="1" applyFill="1" applyBorder="1" applyAlignment="1">
      <alignment horizontal="center" vertical="center"/>
    </xf>
    <xf numFmtId="9" fontId="13" fillId="9" borderId="8" xfId="1" applyFont="1" applyFill="1" applyBorder="1" applyAlignment="1">
      <alignment horizontal="center" vertical="center" wrapText="1"/>
    </xf>
    <xf numFmtId="1" fontId="15" fillId="5" borderId="5" xfId="0" applyNumberFormat="1" applyFont="1" applyFill="1" applyBorder="1" applyAlignment="1">
      <alignment horizontal="center" vertical="center"/>
    </xf>
    <xf numFmtId="1" fontId="15" fillId="0" borderId="5" xfId="0" applyNumberFormat="1" applyFont="1" applyFill="1" applyBorder="1" applyAlignment="1">
      <alignment horizontal="center" vertical="center"/>
    </xf>
    <xf numFmtId="0" fontId="24" fillId="0" borderId="17" xfId="0" applyFont="1" applyFill="1" applyBorder="1" applyAlignment="1">
      <alignment horizontal="center" vertical="center" wrapText="1" readingOrder="1"/>
    </xf>
    <xf numFmtId="2" fontId="13" fillId="0" borderId="5" xfId="0" applyNumberFormat="1" applyFont="1" applyFill="1" applyBorder="1" applyAlignment="1">
      <alignment horizontal="center" vertical="center"/>
    </xf>
    <xf numFmtId="9" fontId="15" fillId="0" borderId="5" xfId="1" applyFont="1" applyFill="1" applyBorder="1" applyAlignment="1" applyProtection="1">
      <alignment horizontal="center" vertical="center" wrapText="1"/>
    </xf>
    <xf numFmtId="0" fontId="15" fillId="0" borderId="5" xfId="0" applyFont="1" applyFill="1" applyBorder="1" applyAlignment="1">
      <alignment horizontal="left" vertical="center" wrapText="1"/>
    </xf>
    <xf numFmtId="0" fontId="25" fillId="0" borderId="5" xfId="0" applyFont="1" applyFill="1" applyBorder="1" applyAlignment="1">
      <alignment horizontal="left" vertical="center" wrapText="1"/>
    </xf>
    <xf numFmtId="9" fontId="29" fillId="0" borderId="5" xfId="1" applyFont="1" applyFill="1" applyBorder="1" applyAlignment="1" applyProtection="1">
      <alignment horizontal="center" vertical="center" wrapText="1"/>
    </xf>
    <xf numFmtId="0" fontId="22" fillId="0" borderId="0" xfId="0" applyFont="1" applyFill="1" applyBorder="1" applyAlignment="1">
      <alignment horizontal="left" vertical="center"/>
    </xf>
    <xf numFmtId="0" fontId="27" fillId="0" borderId="5" xfId="0" applyFont="1" applyFill="1" applyBorder="1" applyAlignment="1">
      <alignment horizontal="left" vertical="center" wrapText="1"/>
    </xf>
    <xf numFmtId="0" fontId="30" fillId="0" borderId="5" xfId="2" applyFont="1" applyFill="1" applyBorder="1" applyAlignment="1">
      <alignment horizontal="left" vertical="center" wrapText="1"/>
    </xf>
    <xf numFmtId="0" fontId="27" fillId="0" borderId="5" xfId="2" applyFont="1" applyFill="1" applyBorder="1" applyAlignment="1">
      <alignment horizontal="left" vertical="center" wrapText="1"/>
    </xf>
    <xf numFmtId="0" fontId="13" fillId="0" borderId="5" xfId="0" applyFont="1" applyFill="1" applyBorder="1" applyAlignment="1">
      <alignment vertical="center" wrapText="1"/>
    </xf>
    <xf numFmtId="9" fontId="28" fillId="15" borderId="5" xfId="1" applyNumberFormat="1" applyFont="1" applyFill="1" applyBorder="1" applyAlignment="1" applyProtection="1">
      <alignment horizontal="center" vertical="center" wrapText="1"/>
    </xf>
    <xf numFmtId="9" fontId="22" fillId="15" borderId="5" xfId="1" applyNumberFormat="1" applyFont="1" applyFill="1" applyBorder="1" applyAlignment="1" applyProtection="1">
      <alignment horizontal="center" vertical="center" wrapText="1"/>
    </xf>
    <xf numFmtId="9" fontId="13" fillId="15" borderId="5" xfId="1" applyFont="1" applyFill="1" applyBorder="1" applyAlignment="1" applyProtection="1">
      <alignment horizontal="center" vertical="center" wrapText="1"/>
    </xf>
    <xf numFmtId="0" fontId="15" fillId="15" borderId="5" xfId="0" applyFont="1" applyFill="1" applyBorder="1" applyAlignment="1">
      <alignment horizontal="justify" vertical="center" wrapText="1"/>
    </xf>
    <xf numFmtId="9" fontId="24" fillId="22" borderId="17" xfId="0" applyNumberFormat="1" applyFont="1" applyFill="1" applyBorder="1" applyAlignment="1">
      <alignment horizontal="center" vertical="center" wrapText="1" readingOrder="1"/>
    </xf>
    <xf numFmtId="164" fontId="13" fillId="17" borderId="5" xfId="0" applyNumberFormat="1" applyFont="1" applyFill="1" applyBorder="1" applyAlignment="1">
      <alignment horizontal="left" vertical="center" wrapText="1"/>
    </xf>
    <xf numFmtId="0" fontId="22" fillId="10" borderId="5" xfId="0" applyFont="1" applyFill="1" applyBorder="1" applyAlignment="1">
      <alignment horizontal="center" vertical="center"/>
    </xf>
    <xf numFmtId="0" fontId="22" fillId="5" borderId="5" xfId="0" applyFont="1" applyFill="1" applyBorder="1" applyAlignment="1">
      <alignment horizontal="center" vertical="center" wrapText="1"/>
    </xf>
    <xf numFmtId="0" fontId="35" fillId="10" borderId="5" xfId="0" applyFont="1" applyFill="1" applyBorder="1" applyAlignment="1">
      <alignment horizontal="center" vertical="center" wrapText="1"/>
    </xf>
    <xf numFmtId="0" fontId="35" fillId="10" borderId="5" xfId="0" applyFont="1" applyFill="1" applyBorder="1" applyAlignment="1">
      <alignment horizontal="center" vertical="center"/>
    </xf>
    <xf numFmtId="0" fontId="22" fillId="6" borderId="5" xfId="0" applyFont="1" applyFill="1" applyBorder="1" applyAlignment="1">
      <alignment horizontal="center" vertical="center"/>
    </xf>
    <xf numFmtId="0" fontId="22" fillId="6" borderId="9" xfId="0" applyFont="1" applyFill="1" applyBorder="1" applyAlignment="1">
      <alignment horizontal="center" vertical="center"/>
    </xf>
    <xf numFmtId="0" fontId="38" fillId="23" borderId="28" xfId="0" applyFont="1" applyFill="1" applyBorder="1" applyAlignment="1">
      <alignment horizontal="center" vertical="center" wrapText="1"/>
    </xf>
    <xf numFmtId="0" fontId="38" fillId="23" borderId="29" xfId="0" applyFont="1" applyFill="1" applyBorder="1" applyAlignment="1">
      <alignment vertical="center" wrapText="1"/>
    </xf>
    <xf numFmtId="0" fontId="37" fillId="0" borderId="30" xfId="0" applyFont="1" applyBorder="1" applyAlignment="1">
      <alignment vertical="center" wrapText="1"/>
    </xf>
    <xf numFmtId="0" fontId="37" fillId="0" borderId="31" xfId="0" applyFont="1" applyBorder="1" applyAlignment="1">
      <alignment vertical="center" wrapText="1"/>
    </xf>
    <xf numFmtId="9" fontId="13" fillId="15" borderId="5" xfId="1" applyFont="1" applyFill="1" applyBorder="1" applyAlignment="1" applyProtection="1">
      <alignment horizontal="justify" vertical="center" wrapText="1"/>
    </xf>
    <xf numFmtId="0" fontId="13" fillId="15" borderId="5" xfId="0" applyFont="1" applyFill="1" applyBorder="1" applyAlignment="1">
      <alignment horizontal="left" vertical="center" wrapText="1"/>
    </xf>
    <xf numFmtId="0" fontId="13" fillId="15" borderId="5" xfId="0" applyFont="1" applyFill="1" applyBorder="1" applyAlignment="1">
      <alignment horizontal="justify" vertical="center" wrapText="1"/>
    </xf>
    <xf numFmtId="0" fontId="12" fillId="2" borderId="5" xfId="0" applyFont="1" applyFill="1" applyBorder="1" applyAlignment="1">
      <alignment horizontal="justify" vertical="center" wrapText="1"/>
    </xf>
    <xf numFmtId="0" fontId="12" fillId="2" borderId="5" xfId="0"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0" borderId="5" xfId="0" applyNumberFormat="1" applyFont="1" applyBorder="1" applyAlignment="1">
      <alignment horizontal="center" vertical="center"/>
    </xf>
    <xf numFmtId="0" fontId="12" fillId="15" borderId="5" xfId="0" applyFont="1" applyFill="1" applyBorder="1" applyAlignment="1">
      <alignment horizontal="center" vertical="center" wrapText="1"/>
    </xf>
    <xf numFmtId="9" fontId="12" fillId="15" borderId="5" xfId="0" applyNumberFormat="1" applyFont="1" applyFill="1" applyBorder="1" applyAlignment="1">
      <alignment horizontal="center" vertical="center" wrapText="1"/>
    </xf>
    <xf numFmtId="0" fontId="12" fillId="15" borderId="5" xfId="0" applyFont="1" applyFill="1" applyBorder="1" applyAlignment="1">
      <alignment horizontal="center" vertical="center"/>
    </xf>
    <xf numFmtId="9" fontId="12" fillId="15" borderId="5" xfId="1" applyFont="1" applyFill="1" applyBorder="1" applyAlignment="1">
      <alignment horizontal="center" vertical="center"/>
    </xf>
    <xf numFmtId="0" fontId="14" fillId="15" borderId="6" xfId="0" applyFont="1" applyFill="1" applyBorder="1" applyAlignment="1" applyProtection="1">
      <alignment horizontal="left" vertical="center" wrapText="1"/>
      <protection locked="0"/>
    </xf>
    <xf numFmtId="0" fontId="14" fillId="15" borderId="6" xfId="0" applyFont="1" applyFill="1" applyBorder="1" applyAlignment="1" applyProtection="1">
      <alignment horizontal="center" vertical="center" wrapText="1"/>
      <protection locked="0"/>
    </xf>
    <xf numFmtId="9" fontId="14" fillId="15" borderId="6" xfId="0" applyNumberFormat="1" applyFont="1" applyFill="1" applyBorder="1" applyAlignment="1" applyProtection="1">
      <alignment horizontal="center" vertical="center" wrapText="1"/>
      <protection locked="0"/>
    </xf>
    <xf numFmtId="9" fontId="12" fillId="15" borderId="5" xfId="0" applyNumberFormat="1" applyFont="1" applyFill="1" applyBorder="1" applyAlignment="1">
      <alignment horizontal="center" vertical="center"/>
    </xf>
    <xf numFmtId="0" fontId="14" fillId="15" borderId="5" xfId="0" applyFont="1" applyFill="1" applyBorder="1" applyAlignment="1" applyProtection="1">
      <alignment horizontal="center" vertical="center" wrapText="1"/>
      <protection locked="0"/>
    </xf>
    <xf numFmtId="0" fontId="14" fillId="15" borderId="5" xfId="0" applyFont="1" applyFill="1" applyBorder="1" applyAlignment="1" applyProtection="1">
      <alignment horizontal="justify" vertical="center" wrapText="1"/>
      <protection locked="0"/>
    </xf>
    <xf numFmtId="0" fontId="14" fillId="2" borderId="5" xfId="0" applyFont="1" applyFill="1" applyBorder="1" applyAlignment="1" applyProtection="1">
      <alignment horizontal="justify" vertical="center" wrapText="1"/>
      <protection locked="0"/>
    </xf>
    <xf numFmtId="0" fontId="14" fillId="2" borderId="5" xfId="0" applyFont="1" applyFill="1" applyBorder="1" applyAlignment="1" applyProtection="1">
      <alignment horizontal="center" vertical="center" wrapText="1"/>
      <protection locked="0"/>
    </xf>
    <xf numFmtId="1" fontId="12" fillId="0" borderId="5" xfId="1" applyNumberFormat="1" applyFont="1" applyBorder="1" applyAlignment="1">
      <alignment horizontal="center" vertical="center"/>
    </xf>
    <xf numFmtId="0" fontId="14" fillId="15" borderId="8"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9" fontId="12" fillId="0" borderId="5" xfId="1" applyFont="1" applyBorder="1" applyAlignment="1">
      <alignment horizontal="center" vertical="center"/>
    </xf>
    <xf numFmtId="0" fontId="12" fillId="0" borderId="0" xfId="0" applyFont="1" applyAlignment="1">
      <alignment vertical="center"/>
    </xf>
    <xf numFmtId="0" fontId="12" fillId="15" borderId="0" xfId="0" applyFont="1" applyFill="1" applyAlignment="1">
      <alignment vertical="center"/>
    </xf>
    <xf numFmtId="9" fontId="12" fillId="24" borderId="5" xfId="0" applyNumberFormat="1" applyFont="1" applyFill="1" applyBorder="1" applyAlignment="1">
      <alignment horizontal="center" vertical="center" wrapText="1"/>
    </xf>
    <xf numFmtId="9" fontId="14" fillId="24" borderId="6" xfId="0" applyNumberFormat="1" applyFont="1" applyFill="1" applyBorder="1" applyAlignment="1" applyProtection="1">
      <alignment horizontal="center" vertical="center" wrapText="1"/>
      <protection locked="0"/>
    </xf>
    <xf numFmtId="0" fontId="14" fillId="24" borderId="5" xfId="0" applyFont="1" applyFill="1" applyBorder="1" applyAlignment="1" applyProtection="1">
      <alignment horizontal="center" vertical="center" wrapText="1"/>
      <protection locked="0"/>
    </xf>
    <xf numFmtId="1" fontId="12" fillId="24" borderId="5" xfId="1" applyNumberFormat="1" applyFont="1" applyFill="1" applyBorder="1" applyAlignment="1">
      <alignment horizontal="center" vertical="center"/>
    </xf>
    <xf numFmtId="0" fontId="12" fillId="24" borderId="5" xfId="0" applyFont="1" applyFill="1" applyBorder="1" applyAlignment="1">
      <alignment horizontal="center" vertical="center"/>
    </xf>
    <xf numFmtId="9" fontId="12" fillId="24" borderId="5" xfId="0" applyNumberFormat="1" applyFont="1" applyFill="1" applyBorder="1" applyAlignment="1">
      <alignment horizontal="center" vertical="center"/>
    </xf>
    <xf numFmtId="9" fontId="12" fillId="24" borderId="5" xfId="1" applyFont="1" applyFill="1" applyBorder="1" applyAlignment="1">
      <alignment horizontal="center" vertical="center"/>
    </xf>
    <xf numFmtId="0" fontId="12" fillId="24" borderId="0" xfId="0" applyFont="1" applyFill="1" applyAlignment="1">
      <alignment vertical="center"/>
    </xf>
    <xf numFmtId="9" fontId="14" fillId="2" borderId="6" xfId="1" applyFont="1" applyFill="1" applyBorder="1" applyAlignment="1" applyProtection="1">
      <alignment horizontal="center" vertical="center" wrapText="1"/>
      <protection locked="0"/>
    </xf>
    <xf numFmtId="0" fontId="14" fillId="2" borderId="6" xfId="0" applyFont="1" applyFill="1" applyBorder="1" applyAlignment="1" applyProtection="1">
      <alignment horizontal="left" vertical="center" wrapText="1"/>
      <protection locked="0"/>
    </xf>
    <xf numFmtId="0" fontId="36" fillId="6" borderId="5" xfId="0" applyFont="1" applyFill="1" applyBorder="1" applyAlignment="1">
      <alignment horizontal="center" vertical="center"/>
    </xf>
    <xf numFmtId="0" fontId="36" fillId="6" borderId="5" xfId="0" applyFont="1" applyFill="1" applyBorder="1" applyAlignment="1">
      <alignment horizontal="center" vertical="center" wrapText="1"/>
    </xf>
    <xf numFmtId="0" fontId="36" fillId="24" borderId="5" xfId="0" applyFont="1" applyFill="1" applyBorder="1" applyAlignment="1">
      <alignment horizontal="center" vertical="center" wrapText="1"/>
    </xf>
    <xf numFmtId="0" fontId="37" fillId="0" borderId="0" xfId="0" applyFont="1" applyAlignment="1">
      <alignment vertical="center"/>
    </xf>
    <xf numFmtId="0" fontId="12" fillId="0" borderId="0" xfId="0" applyFont="1" applyAlignment="1">
      <alignment horizontal="center" vertical="center"/>
    </xf>
    <xf numFmtId="9" fontId="12" fillId="24" borderId="6" xfId="0" applyNumberFormat="1" applyFont="1" applyFill="1" applyBorder="1" applyAlignment="1">
      <alignment horizontal="center" vertical="center" wrapText="1"/>
    </xf>
    <xf numFmtId="9" fontId="14" fillId="15" borderId="6" xfId="1" applyFont="1" applyFill="1" applyBorder="1" applyAlignment="1" applyProtection="1">
      <alignment horizontal="center" vertical="center" wrapText="1"/>
      <protection locked="0"/>
    </xf>
    <xf numFmtId="1" fontId="26" fillId="3" borderId="5" xfId="1" applyNumberFormat="1" applyFont="1" applyFill="1" applyBorder="1" applyAlignment="1" applyProtection="1">
      <alignment horizontal="center" vertical="center" wrapText="1"/>
    </xf>
    <xf numFmtId="1" fontId="28" fillId="6" borderId="5" xfId="1" applyNumberFormat="1" applyFont="1" applyFill="1" applyBorder="1" applyAlignment="1" applyProtection="1">
      <alignment horizontal="center" vertical="center" wrapText="1"/>
    </xf>
    <xf numFmtId="0" fontId="15" fillId="0" borderId="5" xfId="0" applyFont="1" applyFill="1" applyBorder="1" applyAlignment="1">
      <alignment horizontal="left" vertical="center" wrapText="1"/>
    </xf>
    <xf numFmtId="1" fontId="15" fillId="0" borderId="5" xfId="1" applyNumberFormat="1" applyFont="1" applyBorder="1" applyAlignment="1" applyProtection="1">
      <alignment horizontal="center" vertical="center" wrapText="1"/>
    </xf>
    <xf numFmtId="1" fontId="15" fillId="0" borderId="5" xfId="6" applyNumberFormat="1" applyFont="1" applyFill="1" applyBorder="1" applyAlignment="1" applyProtection="1">
      <alignment horizontal="center" vertical="center" wrapText="1"/>
    </xf>
    <xf numFmtId="1" fontId="15" fillId="3" borderId="5" xfId="6" applyNumberFormat="1" applyFont="1" applyFill="1" applyBorder="1" applyAlignment="1" applyProtection="1">
      <alignment horizontal="center" vertical="center" wrapText="1"/>
    </xf>
    <xf numFmtId="1" fontId="28" fillId="6" borderId="5" xfId="6" applyNumberFormat="1" applyFont="1" applyFill="1" applyBorder="1" applyAlignment="1" applyProtection="1">
      <alignment horizontal="center" vertical="center" wrapText="1"/>
    </xf>
    <xf numFmtId="1" fontId="15" fillId="2" borderId="5" xfId="1" applyNumberFormat="1" applyFont="1" applyFill="1" applyBorder="1" applyAlignment="1" applyProtection="1">
      <alignment horizontal="center" vertical="center" wrapText="1"/>
    </xf>
    <xf numFmtId="1" fontId="15" fillId="3" borderId="5" xfId="1"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1" fontId="13" fillId="0" borderId="5" xfId="1" applyNumberFormat="1" applyFont="1" applyFill="1" applyBorder="1" applyAlignment="1" applyProtection="1">
      <alignment horizontal="center" vertical="center" wrapText="1"/>
    </xf>
    <xf numFmtId="1" fontId="15" fillId="0" borderId="5" xfId="1" applyNumberFormat="1" applyFont="1" applyFill="1" applyBorder="1" applyAlignment="1" applyProtection="1">
      <alignment horizontal="center" vertical="center" wrapText="1"/>
    </xf>
    <xf numFmtId="0" fontId="13" fillId="0" borderId="17" xfId="0" applyFont="1" applyFill="1" applyBorder="1" applyAlignment="1">
      <alignment horizontal="center" vertical="center" wrapText="1"/>
    </xf>
    <xf numFmtId="0" fontId="13" fillId="0" borderId="17"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22" fillId="5" borderId="5" xfId="2" applyFont="1" applyFill="1" applyBorder="1" applyAlignment="1">
      <alignment horizontal="center" vertical="center" wrapText="1"/>
    </xf>
    <xf numFmtId="0" fontId="16" fillId="19" borderId="5" xfId="2" applyFont="1" applyFill="1" applyBorder="1" applyAlignment="1">
      <alignment horizontal="center" vertical="center" wrapText="1"/>
    </xf>
    <xf numFmtId="0" fontId="20" fillId="20" borderId="5" xfId="0" applyFont="1" applyFill="1" applyBorder="1" applyAlignment="1">
      <alignment horizontal="center" vertical="center" wrapText="1"/>
    </xf>
    <xf numFmtId="0" fontId="14" fillId="0" borderId="5" xfId="0" applyFont="1" applyBorder="1"/>
    <xf numFmtId="0" fontId="20" fillId="21" borderId="5" xfId="0" applyFont="1" applyFill="1" applyBorder="1" applyAlignment="1">
      <alignment horizontal="center" vertical="center" wrapText="1"/>
    </xf>
    <xf numFmtId="0" fontId="7" fillId="2" borderId="5" xfId="0" applyFont="1" applyFill="1" applyBorder="1" applyAlignment="1">
      <alignment horizontal="center"/>
    </xf>
    <xf numFmtId="0" fontId="10" fillId="13" borderId="5" xfId="0" applyFont="1" applyFill="1" applyBorder="1" applyAlignment="1">
      <alignment horizontal="center" vertical="center"/>
    </xf>
    <xf numFmtId="0" fontId="10" fillId="13"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15"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Border="1" applyAlignment="1">
      <alignment horizontal="center" vertical="center"/>
    </xf>
    <xf numFmtId="0" fontId="21" fillId="0" borderId="2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19" fillId="18" borderId="5"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12" fillId="0" borderId="5" xfId="0" applyFont="1" applyBorder="1"/>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2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17" borderId="26" xfId="0" applyFont="1" applyFill="1" applyBorder="1" applyAlignment="1">
      <alignment horizontal="center" vertical="center" wrapText="1"/>
    </xf>
    <xf numFmtId="0" fontId="13" fillId="17" borderId="8" xfId="0" applyFont="1" applyFill="1" applyBorder="1" applyAlignment="1">
      <alignment horizontal="center" vertical="center" wrapText="1"/>
    </xf>
    <xf numFmtId="0" fontId="13" fillId="17" borderId="7"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17" borderId="6"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3" fillId="17" borderId="8" xfId="0" applyFont="1" applyFill="1" applyBorder="1" applyAlignment="1">
      <alignment horizontal="left" vertical="center" wrapText="1"/>
    </xf>
    <xf numFmtId="0" fontId="11" fillId="0" borderId="5" xfId="0" applyFont="1" applyBorder="1" applyAlignment="1">
      <alignment horizontal="center"/>
    </xf>
    <xf numFmtId="9" fontId="13" fillId="15" borderId="5" xfId="0" applyNumberFormat="1" applyFont="1" applyFill="1" applyBorder="1" applyAlignment="1">
      <alignment horizontal="center" vertical="center"/>
    </xf>
    <xf numFmtId="0" fontId="13" fillId="15" borderId="5" xfId="0" applyFont="1" applyFill="1" applyBorder="1" applyAlignment="1">
      <alignment horizontal="center" vertical="center"/>
    </xf>
    <xf numFmtId="9" fontId="13" fillId="15" borderId="6" xfId="0" applyNumberFormat="1" applyFont="1" applyFill="1" applyBorder="1" applyAlignment="1">
      <alignment horizontal="center" vertical="center"/>
    </xf>
    <xf numFmtId="9" fontId="13" fillId="15" borderId="8" xfId="0" applyNumberFormat="1" applyFont="1" applyFill="1" applyBorder="1" applyAlignment="1">
      <alignment horizontal="center" vertical="center"/>
    </xf>
    <xf numFmtId="0" fontId="22" fillId="10" borderId="6"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2" fillId="10" borderId="14" xfId="0" applyFont="1" applyFill="1" applyBorder="1" applyAlignment="1">
      <alignment horizontal="center" vertical="center"/>
    </xf>
    <xf numFmtId="0" fontId="22" fillId="5" borderId="18" xfId="0" applyFont="1" applyFill="1" applyBorder="1" applyAlignment="1">
      <alignment horizontal="center" vertical="center"/>
    </xf>
    <xf numFmtId="0" fontId="22" fillId="10" borderId="18" xfId="0" applyFont="1" applyFill="1" applyBorder="1" applyAlignment="1">
      <alignment horizontal="center" vertical="center"/>
    </xf>
    <xf numFmtId="0" fontId="22" fillId="10" borderId="15" xfId="0" applyFont="1" applyFill="1" applyBorder="1" applyAlignment="1">
      <alignment horizontal="center" vertical="center"/>
    </xf>
    <xf numFmtId="0" fontId="22" fillId="10"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10" borderId="13" xfId="0" applyFont="1" applyFill="1" applyBorder="1" applyAlignment="1">
      <alignment horizontal="center" vertical="center"/>
    </xf>
    <xf numFmtId="0" fontId="22" fillId="10" borderId="16" xfId="0" applyFont="1" applyFill="1" applyBorder="1" applyAlignment="1">
      <alignment horizontal="center" vertical="center"/>
    </xf>
    <xf numFmtId="9" fontId="13" fillId="15" borderId="7" xfId="0" applyNumberFormat="1" applyFont="1" applyFill="1" applyBorder="1" applyAlignment="1">
      <alignment horizontal="center" vertical="center"/>
    </xf>
    <xf numFmtId="0" fontId="34" fillId="0" borderId="11" xfId="0" applyFont="1" applyBorder="1" applyAlignment="1">
      <alignment horizontal="center" vertical="center"/>
    </xf>
    <xf numFmtId="0" fontId="34" fillId="0" borderId="0" xfId="0" applyFont="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22" fillId="10" borderId="5" xfId="0" applyFont="1" applyFill="1" applyBorder="1" applyAlignment="1">
      <alignment horizontal="center" vertical="center" wrapText="1"/>
    </xf>
    <xf numFmtId="9" fontId="24" fillId="16" borderId="5" xfId="0" applyNumberFormat="1" applyFont="1" applyFill="1" applyBorder="1" applyAlignment="1">
      <alignment horizontal="center" vertical="center"/>
    </xf>
    <xf numFmtId="0" fontId="24" fillId="16" borderId="5" xfId="0" applyFont="1" applyFill="1" applyBorder="1" applyAlignment="1">
      <alignment horizontal="center" vertical="center"/>
    </xf>
    <xf numFmtId="9" fontId="13" fillId="0" borderId="0" xfId="1" applyFont="1" applyBorder="1" applyAlignment="1" applyProtection="1">
      <alignment horizontal="center" vertical="center"/>
    </xf>
    <xf numFmtId="9" fontId="15" fillId="15" borderId="6" xfId="1" applyFont="1" applyFill="1" applyBorder="1" applyAlignment="1" applyProtection="1">
      <alignment horizontal="justify" vertical="center" wrapText="1"/>
    </xf>
    <xf numFmtId="9" fontId="15" fillId="15" borderId="8" xfId="1" applyFont="1" applyFill="1" applyBorder="1" applyAlignment="1" applyProtection="1">
      <alignment horizontal="justify" vertical="center" wrapText="1"/>
    </xf>
    <xf numFmtId="9" fontId="15" fillId="15" borderId="7" xfId="1" applyFont="1" applyFill="1" applyBorder="1" applyAlignment="1" applyProtection="1">
      <alignment horizontal="justify" vertical="center" wrapText="1"/>
    </xf>
    <xf numFmtId="0" fontId="15" fillId="15" borderId="6" xfId="0" applyFont="1" applyFill="1" applyBorder="1" applyAlignment="1">
      <alignment horizontal="justify" vertical="center" wrapText="1"/>
    </xf>
    <xf numFmtId="0" fontId="15" fillId="15" borderId="7" xfId="0" applyFont="1" applyFill="1" applyBorder="1" applyAlignment="1">
      <alignment horizontal="justify" vertical="center" wrapText="1"/>
    </xf>
    <xf numFmtId="0" fontId="35" fillId="10" borderId="5" xfId="0" applyFont="1" applyFill="1" applyBorder="1" applyAlignment="1">
      <alignment horizontal="center" vertical="center"/>
    </xf>
    <xf numFmtId="0" fontId="15" fillId="2" borderId="5" xfId="0" applyFont="1" applyFill="1" applyBorder="1" applyAlignment="1">
      <alignment horizontal="justify" vertical="center" wrapText="1"/>
    </xf>
    <xf numFmtId="0" fontId="15" fillId="15" borderId="5" xfId="0" applyFont="1" applyFill="1" applyBorder="1" applyAlignment="1">
      <alignment horizontal="justify" vertical="center" wrapText="1"/>
    </xf>
    <xf numFmtId="0" fontId="13" fillId="15" borderId="6" xfId="0" applyFont="1" applyFill="1" applyBorder="1" applyAlignment="1">
      <alignment horizontal="justify" vertical="center" wrapText="1"/>
    </xf>
    <xf numFmtId="0" fontId="13" fillId="15" borderId="7" xfId="0" applyFont="1" applyFill="1" applyBorder="1" applyAlignment="1">
      <alignment horizontal="justify" vertical="center" wrapText="1"/>
    </xf>
    <xf numFmtId="0" fontId="13" fillId="15" borderId="8" xfId="0" applyFont="1" applyFill="1" applyBorder="1" applyAlignment="1">
      <alignment horizontal="justify" vertical="center" wrapText="1"/>
    </xf>
    <xf numFmtId="0" fontId="35" fillId="10" borderId="5" xfId="0" applyFont="1" applyFill="1" applyBorder="1" applyAlignment="1">
      <alignment horizontal="center" vertical="center" wrapText="1"/>
    </xf>
    <xf numFmtId="0" fontId="22" fillId="6" borderId="5" xfId="0" applyFont="1" applyFill="1" applyBorder="1" applyAlignment="1">
      <alignment horizontal="center" vertical="center" wrapText="1"/>
    </xf>
    <xf numFmtId="9" fontId="24" fillId="16" borderId="6" xfId="0" applyNumberFormat="1" applyFont="1" applyFill="1" applyBorder="1" applyAlignment="1">
      <alignment horizontal="center" vertical="center"/>
    </xf>
    <xf numFmtId="9" fontId="24" fillId="16" borderId="7" xfId="0" applyNumberFormat="1" applyFont="1" applyFill="1" applyBorder="1" applyAlignment="1">
      <alignment horizontal="center" vertical="center"/>
    </xf>
    <xf numFmtId="9" fontId="24" fillId="16" borderId="8" xfId="0" applyNumberFormat="1" applyFont="1" applyFill="1" applyBorder="1" applyAlignment="1">
      <alignment horizontal="center" vertical="center"/>
    </xf>
    <xf numFmtId="0" fontId="36" fillId="23" borderId="27" xfId="0" applyFont="1" applyFill="1" applyBorder="1" applyAlignment="1">
      <alignment horizontal="center" vertical="center" wrapText="1"/>
    </xf>
    <xf numFmtId="0" fontId="36" fillId="23" borderId="28" xfId="0" applyFont="1" applyFill="1" applyBorder="1" applyAlignment="1">
      <alignment horizontal="center" vertical="center" wrapText="1"/>
    </xf>
    <xf numFmtId="0" fontId="15" fillId="0" borderId="2"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wrapText="1"/>
      <protection locked="0"/>
    </xf>
    <xf numFmtId="0" fontId="38" fillId="23" borderId="32" xfId="0" applyFont="1" applyFill="1" applyBorder="1" applyAlignment="1">
      <alignment vertical="center" wrapText="1"/>
    </xf>
    <xf numFmtId="0" fontId="38" fillId="23" borderId="29" xfId="0" applyFont="1" applyFill="1" applyBorder="1" applyAlignment="1">
      <alignment vertical="center" wrapText="1"/>
    </xf>
    <xf numFmtId="0" fontId="37" fillId="0" borderId="32" xfId="0" applyFont="1" applyBorder="1" applyAlignment="1">
      <alignment vertical="center" wrapText="1"/>
    </xf>
    <xf numFmtId="0" fontId="37" fillId="0" borderId="29" xfId="0" applyFont="1" applyBorder="1" applyAlignment="1">
      <alignment vertical="center" wrapText="1"/>
    </xf>
    <xf numFmtId="0" fontId="10" fillId="6" borderId="11" xfId="0" applyFont="1" applyFill="1" applyBorder="1" applyAlignment="1">
      <alignment horizontal="center" vertical="center"/>
    </xf>
    <xf numFmtId="0" fontId="10" fillId="6" borderId="0" xfId="0" applyFont="1" applyFill="1" applyAlignment="1">
      <alignment horizontal="center" vertical="center"/>
    </xf>
    <xf numFmtId="0" fontId="10" fillId="6" borderId="12" xfId="0" applyFont="1" applyFill="1" applyBorder="1" applyAlignment="1">
      <alignment horizontal="center" vertical="center"/>
    </xf>
    <xf numFmtId="0" fontId="10" fillId="6" borderId="13" xfId="0" applyFont="1" applyFill="1" applyBorder="1" applyAlignment="1">
      <alignment horizontal="center" vertical="center"/>
    </xf>
    <xf numFmtId="9" fontId="12" fillId="15" borderId="6" xfId="0" applyNumberFormat="1" applyFont="1" applyFill="1" applyBorder="1" applyAlignment="1">
      <alignment horizontal="center" vertical="center"/>
    </xf>
    <xf numFmtId="9" fontId="12" fillId="15" borderId="7" xfId="0" applyNumberFormat="1" applyFont="1" applyFill="1" applyBorder="1" applyAlignment="1">
      <alignment horizontal="center" vertical="center"/>
    </xf>
    <xf numFmtId="0" fontId="12" fillId="15" borderId="7" xfId="0" applyFont="1" applyFill="1" applyBorder="1" applyAlignment="1">
      <alignment horizontal="center" vertical="center"/>
    </xf>
    <xf numFmtId="0" fontId="12" fillId="15" borderId="8" xfId="0" applyFont="1" applyFill="1" applyBorder="1" applyAlignment="1">
      <alignment horizontal="center" vertical="center"/>
    </xf>
    <xf numFmtId="9" fontId="12" fillId="0" borderId="6" xfId="1" applyFont="1" applyBorder="1" applyAlignment="1">
      <alignment horizontal="center" vertical="center"/>
    </xf>
    <xf numFmtId="9" fontId="12" fillId="0" borderId="8" xfId="1" applyFont="1" applyBorder="1" applyAlignment="1">
      <alignment horizontal="center" vertical="center"/>
    </xf>
    <xf numFmtId="0" fontId="12" fillId="15" borderId="6" xfId="0" applyFont="1" applyFill="1" applyBorder="1" applyAlignment="1">
      <alignment horizontal="left" vertical="center" wrapText="1"/>
    </xf>
    <xf numFmtId="0" fontId="12" fillId="15" borderId="7"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14" fillId="15" borderId="5" xfId="0" applyFont="1" applyFill="1" applyBorder="1" applyAlignment="1" applyProtection="1">
      <alignment horizontal="justify" vertical="center" wrapText="1"/>
      <protection locked="0"/>
    </xf>
    <xf numFmtId="0" fontId="14" fillId="2" borderId="5" xfId="0" applyFont="1" applyFill="1" applyBorder="1" applyAlignment="1" applyProtection="1">
      <alignment horizontal="justify" vertical="center" wrapText="1"/>
      <protection locked="0"/>
    </xf>
    <xf numFmtId="9" fontId="13" fillId="2" borderId="0" xfId="0" applyNumberFormat="1" applyFont="1" applyFill="1" applyBorder="1" applyAlignment="1">
      <alignment horizontal="left"/>
    </xf>
  </cellXfs>
  <cellStyles count="7">
    <cellStyle name="Millares" xfId="6" builtinId="3"/>
    <cellStyle name="Normal" xfId="0" builtinId="0"/>
    <cellStyle name="Normal 12" xfId="3" xr:uid="{00000000-0005-0000-0000-000002000000}"/>
    <cellStyle name="Normal 12 2" xfId="5" xr:uid="{23AB9B4B-48F5-4F56-A081-2D8275AB12D3}"/>
    <cellStyle name="Normal 2" xfId="4" xr:uid="{00000000-0005-0000-0000-000003000000}"/>
    <cellStyle name="Normal 3" xfId="2" xr:uid="{00000000-0005-0000-0000-000004000000}"/>
    <cellStyle name="Porcentaje" xfId="1" builtinId="5"/>
  </cellStyles>
  <dxfs count="75">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FF0066"/>
      <color rgb="FF00FFFF"/>
      <color rgb="FFFFCCFF"/>
      <color rgb="FFFFE89F"/>
      <color rgb="FFF4AD7C"/>
      <color rgb="FF00FF00"/>
      <color rgb="FF9966FF"/>
      <color rgb="FFFF00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METAS ESTRATÉGICAS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'Resumen de  informe'!$C$11</c:f>
              <c:strCache>
                <c:ptCount val="1"/>
                <c:pt idx="0">
                  <c:v>Metas Estrategicas</c:v>
                </c:pt>
              </c:strCache>
            </c:strRef>
          </c:tx>
          <c:spPr>
            <a:gradFill>
              <a:gsLst>
                <a:gs pos="0">
                  <a:schemeClr val="accent6"/>
                </a:gs>
                <a:gs pos="100000">
                  <a:schemeClr val="accent6">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 de  informe'!$B$12:$B$18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'Resumen de  informe'!$C$12:$C$18</c:f>
              <c:numCache>
                <c:formatCode>General</c:formatCode>
                <c:ptCount val="7"/>
                <c:pt idx="0">
                  <c:v>1</c:v>
                </c:pt>
                <c:pt idx="1">
                  <c:v>5</c:v>
                </c:pt>
                <c:pt idx="2">
                  <c:v>2</c:v>
                </c:pt>
                <c:pt idx="3">
                  <c:v>3</c:v>
                </c:pt>
                <c:pt idx="4">
                  <c:v>1</c:v>
                </c:pt>
                <c:pt idx="5">
                  <c:v>1</c:v>
                </c:pt>
                <c:pt idx="6">
                  <c:v>1</c:v>
                </c:pt>
              </c:numCache>
            </c:numRef>
          </c:val>
          <c:extLst>
            <c:ext xmlns:c16="http://schemas.microsoft.com/office/drawing/2014/chart" uri="{C3380CC4-5D6E-409C-BE32-E72D297353CC}">
              <c16:uniqueId val="{00000000-73AA-46A0-81D2-17AF6FFD56C2}"/>
            </c:ext>
          </c:extLst>
        </c:ser>
        <c:dLbls>
          <c:dLblPos val="inEnd"/>
          <c:showLegendKey val="0"/>
          <c:showVal val="1"/>
          <c:showCatName val="0"/>
          <c:showSerName val="0"/>
          <c:showPercent val="0"/>
          <c:showBubbleSize val="0"/>
        </c:dLbls>
        <c:gapWidth val="41"/>
        <c:axId val="1658652096"/>
        <c:axId val="1658645024"/>
      </c:barChart>
      <c:catAx>
        <c:axId val="1658652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658645024"/>
        <c:crosses val="autoZero"/>
        <c:auto val="1"/>
        <c:lblAlgn val="ctr"/>
        <c:lblOffset val="100"/>
        <c:noMultiLvlLbl val="0"/>
      </c:catAx>
      <c:valAx>
        <c:axId val="1658645024"/>
        <c:scaling>
          <c:orientation val="minMax"/>
        </c:scaling>
        <c:delete val="1"/>
        <c:axPos val="l"/>
        <c:numFmt formatCode="General" sourceLinked="1"/>
        <c:majorTickMark val="none"/>
        <c:minorTickMark val="none"/>
        <c:tickLblPos val="nextTo"/>
        <c:crossAx val="1658652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108689</xdr:colOff>
      <xdr:row>0</xdr:row>
      <xdr:rowOff>44058</xdr:rowOff>
    </xdr:from>
    <xdr:to>
      <xdr:col>4</xdr:col>
      <xdr:colOff>1114321</xdr:colOff>
      <xdr:row>3</xdr:row>
      <xdr:rowOff>266700</xdr:rowOff>
    </xdr:to>
    <xdr:pic>
      <xdr:nvPicPr>
        <xdr:cNvPr id="3" name="Imagen 2">
          <a:extLst>
            <a:ext uri="{FF2B5EF4-FFF2-40B4-BE49-F238E27FC236}">
              <a16:creationId xmlns:a16="http://schemas.microsoft.com/office/drawing/2014/main" id="{9AE4D0E5-8981-48D8-852A-A911ECDD14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749" y="44058"/>
          <a:ext cx="1114321" cy="1011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910828</xdr:colOff>
      <xdr:row>0</xdr:row>
      <xdr:rowOff>0</xdr:rowOff>
    </xdr:from>
    <xdr:to>
      <xdr:col>0</xdr:col>
      <xdr:colOff>1758156</xdr:colOff>
      <xdr:row>3</xdr:row>
      <xdr:rowOff>169968</xdr:rowOff>
    </xdr:to>
    <xdr:pic>
      <xdr:nvPicPr>
        <xdr:cNvPr id="3" name="Imagen 2">
          <a:extLst>
            <a:ext uri="{FF2B5EF4-FFF2-40B4-BE49-F238E27FC236}">
              <a16:creationId xmlns:a16="http://schemas.microsoft.com/office/drawing/2014/main" id="{09706540-1365-4CCD-A75B-870C6FDB34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828" y="0"/>
          <a:ext cx="847328" cy="70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1390650</xdr:colOff>
      <xdr:row>18</xdr:row>
      <xdr:rowOff>157162</xdr:rowOff>
    </xdr:from>
    <xdr:to>
      <xdr:col>2</xdr:col>
      <xdr:colOff>1581151</xdr:colOff>
      <xdr:row>33</xdr:row>
      <xdr:rowOff>38100</xdr:rowOff>
    </xdr:to>
    <xdr:graphicFrame macro="">
      <xdr:nvGraphicFramePr>
        <xdr:cNvPr id="2" name="Gráfico 1">
          <a:extLst>
            <a:ext uri="{FF2B5EF4-FFF2-40B4-BE49-F238E27FC236}">
              <a16:creationId xmlns:a16="http://schemas.microsoft.com/office/drawing/2014/main" id="{C92EB57C-ADC1-49AA-8CC3-6ED9252F15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83BB-D69F-4CB5-B58F-F01573C8B231}">
  <sheetPr>
    <tabColor theme="4" tint="0.39997558519241921"/>
  </sheetPr>
  <dimension ref="A1:BK26"/>
  <sheetViews>
    <sheetView tabSelected="1" topLeftCell="A5" zoomScaleNormal="100" workbookViewId="0">
      <pane xSplit="5" ySplit="4" topLeftCell="F9" activePane="bottomRight" state="frozen"/>
      <selection activeCell="A5" sqref="A5"/>
      <selection pane="topRight" activeCell="F5" sqref="F5"/>
      <selection pane="bottomLeft" activeCell="A9" sqref="A9"/>
      <selection pane="bottomRight" activeCell="H9" sqref="H9"/>
    </sheetView>
  </sheetViews>
  <sheetFormatPr baseColWidth="10" defaultColWidth="22.41796875" defaultRowHeight="8.6999999999999993" x14ac:dyDescent="0.3"/>
  <cols>
    <col min="1" max="1" width="10.9453125" style="28" customWidth="1"/>
    <col min="2" max="2" width="12.83984375" style="28" hidden="1" customWidth="1"/>
    <col min="3" max="4" width="31.68359375" style="28" hidden="1" customWidth="1"/>
    <col min="5" max="5" width="29.41796875" style="36" customWidth="1"/>
    <col min="6" max="6" width="11.20703125" style="28" customWidth="1"/>
    <col min="7" max="7" width="23.734375" style="28" customWidth="1"/>
    <col min="8" max="8" width="15.62890625" style="28" customWidth="1"/>
    <col min="9" max="9" width="67.05078125" style="28" customWidth="1"/>
    <col min="10" max="10" width="44.9453125" style="28" customWidth="1"/>
    <col min="11" max="11" width="14.15625" style="28" customWidth="1"/>
    <col min="12" max="12" width="12.89453125" style="28" customWidth="1"/>
    <col min="13" max="13" width="14.3125" style="28" customWidth="1"/>
    <col min="14" max="23" width="8.68359375" style="28" customWidth="1"/>
    <col min="24" max="61" width="8.578125" style="28" customWidth="1"/>
    <col min="62" max="62" width="12.83984375" style="28" customWidth="1"/>
    <col min="63" max="63" width="22.41796875" style="28" customWidth="1"/>
    <col min="64" max="16384" width="22.41796875" style="28"/>
  </cols>
  <sheetData>
    <row r="1" spans="1:63" ht="21" customHeight="1" x14ac:dyDescent="0.3">
      <c r="A1" s="217"/>
      <c r="B1" s="217"/>
      <c r="C1" s="217"/>
      <c r="D1" s="221" t="s">
        <v>155</v>
      </c>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3"/>
      <c r="BJ1" s="2" t="s">
        <v>116</v>
      </c>
      <c r="BK1" s="27"/>
    </row>
    <row r="2" spans="1:63" ht="16.5" customHeight="1" x14ac:dyDescent="0.35">
      <c r="A2" s="217"/>
      <c r="B2" s="217"/>
      <c r="C2" s="217"/>
      <c r="D2" s="224"/>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6"/>
      <c r="BJ2" s="2" t="s">
        <v>121</v>
      </c>
      <c r="BK2" s="29"/>
    </row>
    <row r="3" spans="1:63" s="30" customFormat="1" ht="24.75" customHeight="1" x14ac:dyDescent="0.45">
      <c r="A3" s="217"/>
      <c r="B3" s="217"/>
      <c r="C3" s="217"/>
      <c r="D3" s="224"/>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6"/>
      <c r="BJ3" s="2" t="s">
        <v>117</v>
      </c>
    </row>
    <row r="4" spans="1:63" s="30" customFormat="1" ht="26.25" customHeight="1" x14ac:dyDescent="0.45">
      <c r="A4" s="217"/>
      <c r="B4" s="217"/>
      <c r="C4" s="217"/>
      <c r="D4" s="227"/>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9"/>
      <c r="BJ4" s="2" t="s">
        <v>120</v>
      </c>
    </row>
    <row r="5" spans="1:63" s="31" customFormat="1" ht="13.5" customHeight="1" x14ac:dyDescent="0.45">
      <c r="A5" s="218" t="s">
        <v>123</v>
      </c>
      <c r="B5" s="218"/>
      <c r="C5" s="218"/>
      <c r="D5" s="218"/>
      <c r="E5" s="218"/>
      <c r="F5" s="218"/>
      <c r="G5" s="218"/>
      <c r="H5" s="218"/>
      <c r="I5" s="218"/>
      <c r="J5" s="218"/>
      <c r="K5" s="218"/>
      <c r="L5" s="218"/>
      <c r="M5" s="218"/>
      <c r="N5" s="219" t="s">
        <v>157</v>
      </c>
      <c r="O5" s="219"/>
      <c r="P5" s="219" t="s">
        <v>158</v>
      </c>
      <c r="Q5" s="219"/>
      <c r="R5" s="219" t="s">
        <v>159</v>
      </c>
      <c r="S5" s="219"/>
      <c r="T5" s="219" t="s">
        <v>160</v>
      </c>
      <c r="U5" s="219"/>
      <c r="V5" s="219" t="s">
        <v>161</v>
      </c>
      <c r="W5" s="219"/>
      <c r="X5" s="220" t="s">
        <v>124</v>
      </c>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30" t="s">
        <v>125</v>
      </c>
      <c r="BE5" s="215"/>
      <c r="BF5" s="231" t="s">
        <v>3</v>
      </c>
      <c r="BG5" s="215"/>
      <c r="BH5" s="215"/>
      <c r="BI5" s="215"/>
      <c r="BJ5" s="213" t="s">
        <v>126</v>
      </c>
    </row>
    <row r="6" spans="1:63" s="31" customFormat="1" ht="11.7" x14ac:dyDescent="0.45">
      <c r="A6" s="218"/>
      <c r="B6" s="218"/>
      <c r="C6" s="218"/>
      <c r="D6" s="218"/>
      <c r="E6" s="218"/>
      <c r="F6" s="218"/>
      <c r="G6" s="218"/>
      <c r="H6" s="218"/>
      <c r="I6" s="218"/>
      <c r="J6" s="218"/>
      <c r="K6" s="218"/>
      <c r="L6" s="218"/>
      <c r="M6" s="218"/>
      <c r="N6" s="219"/>
      <c r="O6" s="219"/>
      <c r="P6" s="219"/>
      <c r="Q6" s="219"/>
      <c r="R6" s="219"/>
      <c r="S6" s="219"/>
      <c r="T6" s="219"/>
      <c r="U6" s="219"/>
      <c r="V6" s="219"/>
      <c r="W6" s="219"/>
      <c r="X6" s="214" t="s">
        <v>127</v>
      </c>
      <c r="Y6" s="215"/>
      <c r="Z6" s="215"/>
      <c r="AA6" s="215"/>
      <c r="AB6" s="215"/>
      <c r="AC6" s="215"/>
      <c r="AD6" s="215"/>
      <c r="AE6" s="215"/>
      <c r="AF6" s="214" t="s">
        <v>128</v>
      </c>
      <c r="AG6" s="215"/>
      <c r="AH6" s="215"/>
      <c r="AI6" s="215"/>
      <c r="AJ6" s="215"/>
      <c r="AK6" s="215"/>
      <c r="AL6" s="215"/>
      <c r="AM6" s="215"/>
      <c r="AN6" s="214" t="s">
        <v>129</v>
      </c>
      <c r="AO6" s="215"/>
      <c r="AP6" s="215"/>
      <c r="AQ6" s="215"/>
      <c r="AR6" s="215"/>
      <c r="AS6" s="215"/>
      <c r="AT6" s="215"/>
      <c r="AU6" s="215"/>
      <c r="AV6" s="214" t="s">
        <v>130</v>
      </c>
      <c r="AW6" s="215"/>
      <c r="AX6" s="215"/>
      <c r="AY6" s="215"/>
      <c r="AZ6" s="215"/>
      <c r="BA6" s="215"/>
      <c r="BB6" s="215"/>
      <c r="BC6" s="215"/>
      <c r="BD6" s="215"/>
      <c r="BE6" s="215"/>
      <c r="BF6" s="215"/>
      <c r="BG6" s="232"/>
      <c r="BH6" s="232"/>
      <c r="BI6" s="215"/>
      <c r="BJ6" s="213"/>
    </row>
    <row r="7" spans="1:63" s="31" customFormat="1" ht="13.5" customHeight="1" x14ac:dyDescent="0.45">
      <c r="A7" s="218"/>
      <c r="B7" s="218"/>
      <c r="C7" s="218"/>
      <c r="D7" s="218"/>
      <c r="E7" s="218"/>
      <c r="F7" s="218"/>
      <c r="G7" s="218"/>
      <c r="H7" s="218"/>
      <c r="I7" s="218"/>
      <c r="J7" s="218"/>
      <c r="K7" s="218"/>
      <c r="L7" s="218"/>
      <c r="M7" s="218"/>
      <c r="N7" s="219"/>
      <c r="O7" s="219"/>
      <c r="P7" s="219"/>
      <c r="Q7" s="219"/>
      <c r="R7" s="219"/>
      <c r="S7" s="219"/>
      <c r="T7" s="219"/>
      <c r="U7" s="219"/>
      <c r="V7" s="219"/>
      <c r="W7" s="219"/>
      <c r="X7" s="216" t="s">
        <v>131</v>
      </c>
      <c r="Y7" s="216"/>
      <c r="Z7" s="216" t="s">
        <v>132</v>
      </c>
      <c r="AA7" s="215"/>
      <c r="AB7" s="216" t="s">
        <v>133</v>
      </c>
      <c r="AC7" s="215"/>
      <c r="AD7" s="216" t="s">
        <v>134</v>
      </c>
      <c r="AE7" s="215"/>
      <c r="AF7" s="216" t="s">
        <v>135</v>
      </c>
      <c r="AG7" s="215"/>
      <c r="AH7" s="216" t="s">
        <v>136</v>
      </c>
      <c r="AI7" s="215"/>
      <c r="AJ7" s="216" t="s">
        <v>137</v>
      </c>
      <c r="AK7" s="215"/>
      <c r="AL7" s="216" t="s">
        <v>134</v>
      </c>
      <c r="AM7" s="215"/>
      <c r="AN7" s="216" t="s">
        <v>138</v>
      </c>
      <c r="AO7" s="215"/>
      <c r="AP7" s="216" t="s">
        <v>139</v>
      </c>
      <c r="AQ7" s="215"/>
      <c r="AR7" s="216" t="s">
        <v>140</v>
      </c>
      <c r="AS7" s="215"/>
      <c r="AT7" s="216" t="s">
        <v>134</v>
      </c>
      <c r="AU7" s="215"/>
      <c r="AV7" s="216" t="s">
        <v>141</v>
      </c>
      <c r="AW7" s="215"/>
      <c r="AX7" s="216" t="s">
        <v>142</v>
      </c>
      <c r="AY7" s="215"/>
      <c r="AZ7" s="216" t="s">
        <v>143</v>
      </c>
      <c r="BA7" s="215"/>
      <c r="BB7" s="216" t="s">
        <v>134</v>
      </c>
      <c r="BC7" s="215"/>
      <c r="BD7" s="215"/>
      <c r="BE7" s="215"/>
      <c r="BF7" s="215"/>
      <c r="BG7" s="215"/>
      <c r="BH7" s="215"/>
      <c r="BI7" s="215"/>
      <c r="BJ7" s="213"/>
    </row>
    <row r="8" spans="1:63" s="32" customFormat="1" ht="35.700000000000003" customHeight="1" x14ac:dyDescent="0.55000000000000004">
      <c r="A8" s="37" t="s">
        <v>144</v>
      </c>
      <c r="B8" s="37" t="s">
        <v>87</v>
      </c>
      <c r="C8" s="37" t="s">
        <v>145</v>
      </c>
      <c r="D8" s="37" t="s">
        <v>146</v>
      </c>
      <c r="E8" s="37" t="s">
        <v>147</v>
      </c>
      <c r="F8" s="37" t="s">
        <v>148</v>
      </c>
      <c r="G8" s="37" t="s">
        <v>6</v>
      </c>
      <c r="H8" s="37" t="s">
        <v>149</v>
      </c>
      <c r="I8" s="37" t="s">
        <v>5</v>
      </c>
      <c r="J8" s="37" t="s">
        <v>4</v>
      </c>
      <c r="K8" s="12" t="s">
        <v>150</v>
      </c>
      <c r="L8" s="37" t="s">
        <v>87</v>
      </c>
      <c r="M8" s="37" t="s">
        <v>88</v>
      </c>
      <c r="N8" s="37" t="s">
        <v>68</v>
      </c>
      <c r="O8" s="37" t="s">
        <v>71</v>
      </c>
      <c r="P8" s="37" t="s">
        <v>68</v>
      </c>
      <c r="Q8" s="37" t="s">
        <v>71</v>
      </c>
      <c r="R8" s="37" t="s">
        <v>68</v>
      </c>
      <c r="S8" s="37" t="s">
        <v>71</v>
      </c>
      <c r="T8" s="37" t="s">
        <v>68</v>
      </c>
      <c r="U8" s="37" t="s">
        <v>71</v>
      </c>
      <c r="V8" s="37" t="s">
        <v>68</v>
      </c>
      <c r="W8" s="37" t="s">
        <v>71</v>
      </c>
      <c r="X8" s="37" t="s">
        <v>68</v>
      </c>
      <c r="Y8" s="37" t="s">
        <v>71</v>
      </c>
      <c r="Z8" s="37" t="s">
        <v>68</v>
      </c>
      <c r="AA8" s="37" t="s">
        <v>71</v>
      </c>
      <c r="AB8" s="37" t="s">
        <v>68</v>
      </c>
      <c r="AC8" s="37" t="s">
        <v>71</v>
      </c>
      <c r="AD8" s="38" t="s">
        <v>68</v>
      </c>
      <c r="AE8" s="38" t="s">
        <v>71</v>
      </c>
      <c r="AF8" s="37" t="s">
        <v>68</v>
      </c>
      <c r="AG8" s="37" t="s">
        <v>71</v>
      </c>
      <c r="AH8" s="37" t="s">
        <v>68</v>
      </c>
      <c r="AI8" s="37" t="s">
        <v>71</v>
      </c>
      <c r="AJ8" s="37" t="s">
        <v>68</v>
      </c>
      <c r="AK8" s="37" t="s">
        <v>71</v>
      </c>
      <c r="AL8" s="38" t="s">
        <v>68</v>
      </c>
      <c r="AM8" s="38" t="s">
        <v>71</v>
      </c>
      <c r="AN8" s="37" t="s">
        <v>68</v>
      </c>
      <c r="AO8" s="37" t="s">
        <v>71</v>
      </c>
      <c r="AP8" s="37" t="s">
        <v>68</v>
      </c>
      <c r="AQ8" s="37" t="s">
        <v>71</v>
      </c>
      <c r="AR8" s="37" t="s">
        <v>68</v>
      </c>
      <c r="AS8" s="37" t="s">
        <v>71</v>
      </c>
      <c r="AT8" s="38" t="s">
        <v>68</v>
      </c>
      <c r="AU8" s="38" t="s">
        <v>71</v>
      </c>
      <c r="AV8" s="37" t="s">
        <v>68</v>
      </c>
      <c r="AW8" s="37" t="s">
        <v>71</v>
      </c>
      <c r="AX8" s="37" t="s">
        <v>68</v>
      </c>
      <c r="AY8" s="37" t="s">
        <v>71</v>
      </c>
      <c r="AZ8" s="37" t="s">
        <v>68</v>
      </c>
      <c r="BA8" s="37" t="s">
        <v>71</v>
      </c>
      <c r="BB8" s="38" t="s">
        <v>68</v>
      </c>
      <c r="BC8" s="38" t="s">
        <v>71</v>
      </c>
      <c r="BD8" s="39" t="s">
        <v>68</v>
      </c>
      <c r="BE8" s="40" t="s">
        <v>71</v>
      </c>
      <c r="BF8" s="40" t="s">
        <v>151</v>
      </c>
      <c r="BG8" s="40" t="s">
        <v>152</v>
      </c>
      <c r="BH8" s="40" t="s">
        <v>153</v>
      </c>
      <c r="BI8" s="40" t="s">
        <v>154</v>
      </c>
      <c r="BJ8" s="213"/>
    </row>
    <row r="9" spans="1:63" s="33" customFormat="1" ht="81.599999999999994" x14ac:dyDescent="0.55000000000000004">
      <c r="A9" s="201" t="s">
        <v>103</v>
      </c>
      <c r="B9" s="201" t="s">
        <v>17</v>
      </c>
      <c r="C9" s="203" t="s">
        <v>122</v>
      </c>
      <c r="D9" s="48" t="s">
        <v>162</v>
      </c>
      <c r="E9" s="13" t="s">
        <v>9</v>
      </c>
      <c r="F9" s="15">
        <v>1</v>
      </c>
      <c r="G9" s="14" t="s">
        <v>171</v>
      </c>
      <c r="H9" s="48" t="s">
        <v>163</v>
      </c>
      <c r="I9" s="16" t="s">
        <v>164</v>
      </c>
      <c r="J9" s="16" t="s">
        <v>168</v>
      </c>
      <c r="K9" s="13" t="s">
        <v>89</v>
      </c>
      <c r="L9" s="19" t="s">
        <v>17</v>
      </c>
      <c r="M9" s="13" t="s">
        <v>107</v>
      </c>
      <c r="N9" s="49">
        <v>1</v>
      </c>
      <c r="O9" s="49">
        <v>1</v>
      </c>
      <c r="P9" s="49">
        <v>1</v>
      </c>
      <c r="Q9" s="49">
        <v>1</v>
      </c>
      <c r="R9" s="49">
        <v>1</v>
      </c>
      <c r="S9" s="49">
        <v>1</v>
      </c>
      <c r="T9" s="49">
        <v>1</v>
      </c>
      <c r="U9" s="50"/>
      <c r="V9" s="49">
        <v>1</v>
      </c>
      <c r="W9" s="50"/>
      <c r="X9" s="199">
        <v>2</v>
      </c>
      <c r="Y9" s="199">
        <v>2</v>
      </c>
      <c r="Z9" s="199">
        <v>14</v>
      </c>
      <c r="AA9" s="199">
        <v>14</v>
      </c>
      <c r="AB9" s="199">
        <v>10</v>
      </c>
      <c r="AC9" s="199">
        <v>10</v>
      </c>
      <c r="AD9" s="200">
        <f>SUM(X9,Z9,AB9)</f>
        <v>26</v>
      </c>
      <c r="AE9" s="200">
        <f>Y9+AA9+AC9</f>
        <v>26</v>
      </c>
      <c r="AF9" s="199">
        <v>12</v>
      </c>
      <c r="AG9" s="199">
        <v>12</v>
      </c>
      <c r="AH9" s="199">
        <v>14</v>
      </c>
      <c r="AI9" s="199">
        <v>14</v>
      </c>
      <c r="AJ9" s="199">
        <v>17</v>
      </c>
      <c r="AK9" s="199">
        <v>17</v>
      </c>
      <c r="AL9" s="200">
        <f>SUM(AF9,AH9,AJ9)</f>
        <v>43</v>
      </c>
      <c r="AM9" s="200">
        <f>AG9+AI9+AK9</f>
        <v>43</v>
      </c>
      <c r="AN9" s="199">
        <v>15</v>
      </c>
      <c r="AO9" s="199">
        <v>15</v>
      </c>
      <c r="AP9" s="199">
        <v>17</v>
      </c>
      <c r="AQ9" s="199">
        <v>17</v>
      </c>
      <c r="AR9" s="199">
        <v>12</v>
      </c>
      <c r="AS9" s="199">
        <v>12</v>
      </c>
      <c r="AT9" s="200">
        <f>SUM(AN9,AP9,AR9)</f>
        <v>44</v>
      </c>
      <c r="AU9" s="200">
        <f>AO9+AQ9+AS9</f>
        <v>44</v>
      </c>
      <c r="AV9" s="199">
        <v>23</v>
      </c>
      <c r="AW9" s="199"/>
      <c r="AX9" s="199">
        <v>22</v>
      </c>
      <c r="AY9" s="199"/>
      <c r="AZ9" s="205">
        <v>20</v>
      </c>
      <c r="BA9" s="205"/>
      <c r="BB9" s="200">
        <f>SUM(AV9,AX9,AZ9)</f>
        <v>65</v>
      </c>
      <c r="BC9" s="200">
        <f>AW9+AY9+BA9</f>
        <v>0</v>
      </c>
      <c r="BD9" s="193">
        <f t="shared" ref="BD9:BE11" si="0">AD9+AL9+AT9+BB9</f>
        <v>178</v>
      </c>
      <c r="BE9" s="193">
        <f t="shared" si="0"/>
        <v>113</v>
      </c>
      <c r="BF9" s="56">
        <f>IFERROR(AE9/AD9,"")</f>
        <v>1</v>
      </c>
      <c r="BG9" s="56">
        <f>IFERROR(AM9/AL9,"")</f>
        <v>1</v>
      </c>
      <c r="BH9" s="56">
        <f>IFERROR(AU9/AT9,"")</f>
        <v>1</v>
      </c>
      <c r="BI9" s="56">
        <f>IFERROR(BC9/BB9,"")</f>
        <v>0</v>
      </c>
      <c r="BJ9" s="57">
        <f>AVERAGE(BF9:BI9)</f>
        <v>0.75</v>
      </c>
    </row>
    <row r="10" spans="1:63" s="129" customFormat="1" ht="55.5" customHeight="1" x14ac:dyDescent="0.55000000000000004">
      <c r="A10" s="233" t="s">
        <v>167</v>
      </c>
      <c r="B10" s="211" t="s">
        <v>18</v>
      </c>
      <c r="C10" s="210" t="s">
        <v>10</v>
      </c>
      <c r="D10" s="236" t="s">
        <v>169</v>
      </c>
      <c r="E10" s="210" t="s">
        <v>11</v>
      </c>
      <c r="F10" s="125">
        <v>0.5</v>
      </c>
      <c r="G10" s="126" t="s">
        <v>195</v>
      </c>
      <c r="H10" s="239" t="s">
        <v>170</v>
      </c>
      <c r="I10" s="127" t="s">
        <v>85</v>
      </c>
      <c r="J10" s="127" t="s">
        <v>86</v>
      </c>
      <c r="K10" s="106" t="s">
        <v>89</v>
      </c>
      <c r="L10" s="106" t="s">
        <v>90</v>
      </c>
      <c r="M10" s="106" t="s">
        <v>226</v>
      </c>
      <c r="N10" s="49">
        <v>1</v>
      </c>
      <c r="O10" s="49">
        <v>1</v>
      </c>
      <c r="P10" s="49">
        <v>1</v>
      </c>
      <c r="Q10" s="49">
        <v>0.28999999999999998</v>
      </c>
      <c r="R10" s="49">
        <v>1</v>
      </c>
      <c r="S10" s="49">
        <v>1</v>
      </c>
      <c r="T10" s="49">
        <v>1</v>
      </c>
      <c r="U10" s="49"/>
      <c r="V10" s="49"/>
      <c r="W10" s="49"/>
      <c r="X10" s="196">
        <v>124</v>
      </c>
      <c r="Y10" s="196">
        <v>124</v>
      </c>
      <c r="Z10" s="196">
        <v>112</v>
      </c>
      <c r="AA10" s="196">
        <v>112</v>
      </c>
      <c r="AB10" s="196">
        <v>134</v>
      </c>
      <c r="AC10" s="196">
        <v>134</v>
      </c>
      <c r="AD10" s="197">
        <f>SUM(X10,Z10,AB10)</f>
        <v>370</v>
      </c>
      <c r="AE10" s="197">
        <f>Y10+AA10+AC10</f>
        <v>370</v>
      </c>
      <c r="AF10" s="196">
        <v>126</v>
      </c>
      <c r="AG10" s="196">
        <v>126</v>
      </c>
      <c r="AH10" s="196">
        <v>71</v>
      </c>
      <c r="AI10" s="196">
        <v>71</v>
      </c>
      <c r="AJ10" s="196">
        <v>100</v>
      </c>
      <c r="AK10" s="196">
        <v>100</v>
      </c>
      <c r="AL10" s="197">
        <f>SUM(AF10,AH10,AJ10)</f>
        <v>297</v>
      </c>
      <c r="AM10" s="197">
        <f>AG10+AI10+AK10</f>
        <v>297</v>
      </c>
      <c r="AN10" s="196">
        <v>124</v>
      </c>
      <c r="AO10" s="196">
        <v>128</v>
      </c>
      <c r="AP10" s="196">
        <v>124</v>
      </c>
      <c r="AQ10" s="196">
        <v>124</v>
      </c>
      <c r="AR10" s="196">
        <v>120</v>
      </c>
      <c r="AS10" s="196">
        <v>120</v>
      </c>
      <c r="AT10" s="197">
        <f>SUM(AN10,AP10,AR10)</f>
        <v>368</v>
      </c>
      <c r="AU10" s="197">
        <f>AO10+AQ10+AS10</f>
        <v>372</v>
      </c>
      <c r="AV10" s="196">
        <v>124</v>
      </c>
      <c r="AW10" s="196"/>
      <c r="AX10" s="196">
        <v>80</v>
      </c>
      <c r="AY10" s="196"/>
      <c r="AZ10" s="196">
        <v>50</v>
      </c>
      <c r="BA10" s="196"/>
      <c r="BB10" s="197">
        <f>SUM(AV10,AX10,AZ10)</f>
        <v>254</v>
      </c>
      <c r="BC10" s="197">
        <f>AW10+AY10+BA10</f>
        <v>0</v>
      </c>
      <c r="BD10" s="198">
        <f t="shared" si="0"/>
        <v>1289</v>
      </c>
      <c r="BE10" s="198">
        <f t="shared" si="0"/>
        <v>1039</v>
      </c>
      <c r="BF10" s="56">
        <f>IFERROR(AE10/AD10,"")</f>
        <v>1</v>
      </c>
      <c r="BG10" s="56">
        <f>IFERROR(AM10/AL10,"")</f>
        <v>1</v>
      </c>
      <c r="BH10" s="56">
        <f>IFERROR(AU10/AT10,"")</f>
        <v>1.0108695652173914</v>
      </c>
      <c r="BI10" s="56">
        <f>IFERROR(BC10/BB10,"")</f>
        <v>0</v>
      </c>
      <c r="BJ10" s="57">
        <f>AVERAGE(BF10:BI10)</f>
        <v>0.75271739130434789</v>
      </c>
    </row>
    <row r="11" spans="1:63" s="129" customFormat="1" ht="45" customHeight="1" x14ac:dyDescent="0.55000000000000004">
      <c r="A11" s="234"/>
      <c r="B11" s="211"/>
      <c r="C11" s="210"/>
      <c r="D11" s="237"/>
      <c r="E11" s="210"/>
      <c r="F11" s="125">
        <v>0.5</v>
      </c>
      <c r="G11" s="126" t="s">
        <v>194</v>
      </c>
      <c r="H11" s="239"/>
      <c r="I11" s="127" t="s">
        <v>91</v>
      </c>
      <c r="J11" s="127" t="s">
        <v>92</v>
      </c>
      <c r="K11" s="106" t="s">
        <v>89</v>
      </c>
      <c r="L11" s="106" t="s">
        <v>90</v>
      </c>
      <c r="M11" s="106" t="s">
        <v>226</v>
      </c>
      <c r="N11" s="49">
        <v>1</v>
      </c>
      <c r="O11" s="49">
        <v>1</v>
      </c>
      <c r="P11" s="49">
        <v>1</v>
      </c>
      <c r="Q11" s="49">
        <v>0.95</v>
      </c>
      <c r="R11" s="49">
        <v>1</v>
      </c>
      <c r="S11" s="49">
        <v>1</v>
      </c>
      <c r="T11" s="49">
        <v>1</v>
      </c>
      <c r="U11" s="50"/>
      <c r="V11" s="50"/>
      <c r="W11" s="50"/>
      <c r="X11" s="196">
        <v>3</v>
      </c>
      <c r="Y11" s="196">
        <v>3</v>
      </c>
      <c r="Z11" s="196">
        <v>5</v>
      </c>
      <c r="AA11" s="196">
        <v>5</v>
      </c>
      <c r="AB11" s="196">
        <v>9</v>
      </c>
      <c r="AC11" s="196">
        <v>9</v>
      </c>
      <c r="AD11" s="197">
        <f>SUM(X11,Z11,AB11)</f>
        <v>17</v>
      </c>
      <c r="AE11" s="197">
        <f>Y11+AA11+AC11</f>
        <v>17</v>
      </c>
      <c r="AF11" s="196">
        <v>8</v>
      </c>
      <c r="AG11" s="196">
        <v>8</v>
      </c>
      <c r="AH11" s="196">
        <v>11</v>
      </c>
      <c r="AI11" s="196">
        <v>11</v>
      </c>
      <c r="AJ11" s="196">
        <v>9</v>
      </c>
      <c r="AK11" s="196">
        <v>9</v>
      </c>
      <c r="AL11" s="197">
        <f>SUM(AF11,AH11,AJ11)</f>
        <v>28</v>
      </c>
      <c r="AM11" s="197">
        <f>AG11+AI11+AK11</f>
        <v>28</v>
      </c>
      <c r="AN11" s="196">
        <v>9</v>
      </c>
      <c r="AO11" s="196">
        <v>9</v>
      </c>
      <c r="AP11" s="196">
        <v>9</v>
      </c>
      <c r="AQ11" s="196">
        <v>9</v>
      </c>
      <c r="AR11" s="196">
        <v>8</v>
      </c>
      <c r="AS11" s="196">
        <v>8</v>
      </c>
      <c r="AT11" s="197">
        <f>SUM(AN11,AP11,AR11)</f>
        <v>26</v>
      </c>
      <c r="AU11" s="197">
        <f>AO11+AQ11+AS11</f>
        <v>26</v>
      </c>
      <c r="AV11" s="196">
        <v>8</v>
      </c>
      <c r="AW11" s="196"/>
      <c r="AX11" s="196">
        <v>5</v>
      </c>
      <c r="AY11" s="196"/>
      <c r="AZ11" s="196">
        <v>3</v>
      </c>
      <c r="BA11" s="196"/>
      <c r="BB11" s="197">
        <f>SUM(AV11,AX11,AZ11)</f>
        <v>16</v>
      </c>
      <c r="BC11" s="197">
        <f>AW11+AY11+BA11</f>
        <v>0</v>
      </c>
      <c r="BD11" s="198">
        <f t="shared" si="0"/>
        <v>87</v>
      </c>
      <c r="BE11" s="198">
        <f t="shared" si="0"/>
        <v>71</v>
      </c>
      <c r="BF11" s="56">
        <f>IFERROR(AE11/AD11,"")</f>
        <v>1</v>
      </c>
      <c r="BG11" s="56">
        <f>IFERROR(AM11/AL11,"")</f>
        <v>1</v>
      </c>
      <c r="BH11" s="56">
        <f>IFERROR(AU11/AT11,"")</f>
        <v>1</v>
      </c>
      <c r="BI11" s="56">
        <f>IFERROR(BC11/BB11,"")</f>
        <v>0</v>
      </c>
      <c r="BJ11" s="57">
        <f>AVERAGE(BF11:BI11)</f>
        <v>0.75</v>
      </c>
    </row>
    <row r="12" spans="1:63" s="129" customFormat="1" ht="35.4" customHeight="1" x14ac:dyDescent="0.55000000000000004">
      <c r="A12" s="234"/>
      <c r="B12" s="211"/>
      <c r="C12" s="210"/>
      <c r="D12" s="237"/>
      <c r="E12" s="126" t="s">
        <v>93</v>
      </c>
      <c r="F12" s="125">
        <v>1</v>
      </c>
      <c r="G12" s="130" t="s">
        <v>193</v>
      </c>
      <c r="H12" s="239"/>
      <c r="I12" s="131" t="s">
        <v>20</v>
      </c>
      <c r="J12" s="132" t="s">
        <v>21</v>
      </c>
      <c r="K12" s="106" t="s">
        <v>89</v>
      </c>
      <c r="L12" s="106" t="s">
        <v>90</v>
      </c>
      <c r="M12" s="106" t="s">
        <v>226</v>
      </c>
      <c r="N12" s="49">
        <v>1</v>
      </c>
      <c r="O12" s="49">
        <v>1</v>
      </c>
      <c r="P12" s="49">
        <v>1</v>
      </c>
      <c r="Q12" s="49">
        <v>1</v>
      </c>
      <c r="R12" s="212" t="s">
        <v>176</v>
      </c>
      <c r="S12" s="212"/>
      <c r="T12" s="212" t="s">
        <v>176</v>
      </c>
      <c r="U12" s="212"/>
      <c r="V12" s="212" t="s">
        <v>176</v>
      </c>
      <c r="W12" s="212"/>
      <c r="X12" s="53"/>
      <c r="Y12" s="53"/>
      <c r="Z12" s="53"/>
      <c r="AA12" s="53"/>
      <c r="AB12" s="53"/>
      <c r="AC12" s="53"/>
      <c r="AD12" s="51"/>
      <c r="AE12" s="51"/>
      <c r="AF12" s="53"/>
      <c r="AG12" s="53"/>
      <c r="AH12" s="53"/>
      <c r="AI12" s="53"/>
      <c r="AJ12" s="53"/>
      <c r="AK12" s="53"/>
      <c r="AL12" s="51"/>
      <c r="AM12" s="51"/>
      <c r="AN12" s="53"/>
      <c r="AO12" s="53"/>
      <c r="AP12" s="53"/>
      <c r="AQ12" s="53"/>
      <c r="AR12" s="53"/>
      <c r="AS12" s="53"/>
      <c r="AT12" s="51"/>
      <c r="AU12" s="51"/>
      <c r="AV12" s="53"/>
      <c r="AW12" s="53"/>
      <c r="AX12" s="53"/>
      <c r="AY12" s="53"/>
      <c r="AZ12" s="53"/>
      <c r="BA12" s="53"/>
      <c r="BB12" s="51"/>
      <c r="BC12" s="51"/>
      <c r="BD12" s="134"/>
      <c r="BE12" s="134"/>
      <c r="BF12" s="135" t="str">
        <f>IFERROR(AE12/AD12,"")</f>
        <v/>
      </c>
      <c r="BG12" s="135" t="str">
        <f>IFERROR((AE12+AM12)/(AD12+AL12),"")</f>
        <v/>
      </c>
      <c r="BH12" s="135" t="str">
        <f>IFERROR((AE12+AM12+AU12)/(AD12+AL12+AT12),"")</f>
        <v/>
      </c>
      <c r="BI12" s="135" t="str">
        <f>IFERROR((AE12+AM12+AU12+BC12)/(AD12+AL12+AT12+BB12),"")</f>
        <v/>
      </c>
      <c r="BJ12" s="128" t="s">
        <v>176</v>
      </c>
    </row>
    <row r="13" spans="1:63" s="129" customFormat="1" ht="41.4" x14ac:dyDescent="0.55000000000000004">
      <c r="A13" s="234"/>
      <c r="B13" s="211"/>
      <c r="C13" s="210"/>
      <c r="D13" s="237"/>
      <c r="E13" s="210" t="s">
        <v>30</v>
      </c>
      <c r="F13" s="125">
        <v>0.3</v>
      </c>
      <c r="G13" s="130" t="s">
        <v>192</v>
      </c>
      <c r="H13" s="239"/>
      <c r="I13" s="131" t="s">
        <v>22</v>
      </c>
      <c r="J13" s="132" t="s">
        <v>94</v>
      </c>
      <c r="K13" s="106" t="s">
        <v>89</v>
      </c>
      <c r="L13" s="106" t="s">
        <v>90</v>
      </c>
      <c r="M13" s="106" t="s">
        <v>226</v>
      </c>
      <c r="N13" s="55">
        <v>0</v>
      </c>
      <c r="O13" s="55">
        <v>0</v>
      </c>
      <c r="P13" s="49">
        <v>1</v>
      </c>
      <c r="Q13" s="49">
        <v>0.9</v>
      </c>
      <c r="R13" s="49">
        <v>1</v>
      </c>
      <c r="S13" s="49">
        <v>1</v>
      </c>
      <c r="T13" s="212" t="s">
        <v>177</v>
      </c>
      <c r="U13" s="212"/>
      <c r="V13" s="212" t="s">
        <v>177</v>
      </c>
      <c r="W13" s="212"/>
      <c r="X13" s="54"/>
      <c r="Y13" s="54"/>
      <c r="Z13" s="54"/>
      <c r="AA13" s="54"/>
      <c r="AB13" s="54"/>
      <c r="AC13" s="54"/>
      <c r="AD13" s="51"/>
      <c r="AE13" s="51"/>
      <c r="AF13" s="54"/>
      <c r="AG13" s="54"/>
      <c r="AH13" s="54"/>
      <c r="AI13" s="54"/>
      <c r="AJ13" s="54"/>
      <c r="AK13" s="53"/>
      <c r="AL13" s="51"/>
      <c r="AM13" s="51"/>
      <c r="AN13" s="54"/>
      <c r="AO13" s="53"/>
      <c r="AP13" s="54"/>
      <c r="AQ13" s="53"/>
      <c r="AR13" s="54"/>
      <c r="AS13" s="53"/>
      <c r="AT13" s="51"/>
      <c r="AU13" s="51"/>
      <c r="AV13" s="54"/>
      <c r="AW13" s="53"/>
      <c r="AX13" s="54"/>
      <c r="AY13" s="53"/>
      <c r="AZ13" s="54"/>
      <c r="BA13" s="53"/>
      <c r="BB13" s="51"/>
      <c r="BC13" s="51"/>
      <c r="BD13" s="134"/>
      <c r="BE13" s="134"/>
      <c r="BF13" s="135"/>
      <c r="BG13" s="135"/>
      <c r="BH13" s="135"/>
      <c r="BI13" s="135"/>
      <c r="BJ13" s="128" t="s">
        <v>177</v>
      </c>
    </row>
    <row r="14" spans="1:63" s="129" customFormat="1" ht="48.3" x14ac:dyDescent="0.55000000000000004">
      <c r="A14" s="234"/>
      <c r="B14" s="211"/>
      <c r="C14" s="210"/>
      <c r="D14" s="237"/>
      <c r="E14" s="210"/>
      <c r="F14" s="125">
        <v>0.35</v>
      </c>
      <c r="G14" s="130" t="s">
        <v>191</v>
      </c>
      <c r="H14" s="239"/>
      <c r="I14" s="131" t="s">
        <v>23</v>
      </c>
      <c r="J14" s="132" t="s">
        <v>24</v>
      </c>
      <c r="K14" s="133" t="s">
        <v>89</v>
      </c>
      <c r="L14" s="106" t="s">
        <v>90</v>
      </c>
      <c r="M14" s="106" t="s">
        <v>226</v>
      </c>
      <c r="N14" s="55">
        <v>0</v>
      </c>
      <c r="O14" s="55">
        <v>0</v>
      </c>
      <c r="P14" s="49">
        <v>1</v>
      </c>
      <c r="Q14" s="49">
        <v>0.95</v>
      </c>
      <c r="R14" s="49">
        <v>1</v>
      </c>
      <c r="S14" s="49">
        <v>1</v>
      </c>
      <c r="T14" s="212" t="s">
        <v>177</v>
      </c>
      <c r="U14" s="212"/>
      <c r="V14" s="212" t="s">
        <v>177</v>
      </c>
      <c r="W14" s="212"/>
      <c r="X14" s="54"/>
      <c r="Y14" s="54"/>
      <c r="Z14" s="53"/>
      <c r="AA14" s="53"/>
      <c r="AB14" s="53"/>
      <c r="AC14" s="53"/>
      <c r="AD14" s="51"/>
      <c r="AE14" s="51"/>
      <c r="AF14" s="54"/>
      <c r="AG14" s="53"/>
      <c r="AH14" s="54"/>
      <c r="AI14" s="53"/>
      <c r="AJ14" s="54"/>
      <c r="AK14" s="53"/>
      <c r="AL14" s="51"/>
      <c r="AM14" s="51"/>
      <c r="AN14" s="54"/>
      <c r="AO14" s="53"/>
      <c r="AP14" s="54"/>
      <c r="AQ14" s="53"/>
      <c r="AR14" s="54"/>
      <c r="AS14" s="53"/>
      <c r="AT14" s="51"/>
      <c r="AU14" s="51"/>
      <c r="AV14" s="54"/>
      <c r="AW14" s="53"/>
      <c r="AX14" s="54"/>
      <c r="AY14" s="53"/>
      <c r="AZ14" s="54"/>
      <c r="BA14" s="53"/>
      <c r="BB14" s="51"/>
      <c r="BC14" s="51"/>
      <c r="BD14" s="134"/>
      <c r="BE14" s="134"/>
      <c r="BF14" s="135"/>
      <c r="BG14" s="135"/>
      <c r="BH14" s="135"/>
      <c r="BI14" s="135"/>
      <c r="BJ14" s="128" t="s">
        <v>177</v>
      </c>
    </row>
    <row r="15" spans="1:63" s="129" customFormat="1" ht="36" x14ac:dyDescent="0.55000000000000004">
      <c r="A15" s="235"/>
      <c r="B15" s="211"/>
      <c r="C15" s="210"/>
      <c r="D15" s="238"/>
      <c r="E15" s="210"/>
      <c r="F15" s="125">
        <v>0.35</v>
      </c>
      <c r="G15" s="130" t="s">
        <v>190</v>
      </c>
      <c r="H15" s="239"/>
      <c r="I15" s="131" t="s">
        <v>25</v>
      </c>
      <c r="J15" s="132" t="s">
        <v>26</v>
      </c>
      <c r="K15" s="133" t="s">
        <v>89</v>
      </c>
      <c r="L15" s="106" t="s">
        <v>90</v>
      </c>
      <c r="M15" s="106" t="s">
        <v>226</v>
      </c>
      <c r="N15" s="55">
        <v>0</v>
      </c>
      <c r="O15" s="55">
        <v>0</v>
      </c>
      <c r="P15" s="49">
        <v>1</v>
      </c>
      <c r="Q15" s="49">
        <v>1</v>
      </c>
      <c r="R15" s="212" t="s">
        <v>176</v>
      </c>
      <c r="S15" s="212"/>
      <c r="T15" s="212" t="s">
        <v>176</v>
      </c>
      <c r="U15" s="212"/>
      <c r="V15" s="212" t="s">
        <v>176</v>
      </c>
      <c r="W15" s="212"/>
      <c r="X15" s="53"/>
      <c r="Y15" s="53"/>
      <c r="Z15" s="53"/>
      <c r="AA15" s="53"/>
      <c r="AB15" s="53"/>
      <c r="AC15" s="53"/>
      <c r="AD15" s="51"/>
      <c r="AE15" s="51"/>
      <c r="AF15" s="53"/>
      <c r="AG15" s="53"/>
      <c r="AH15" s="53"/>
      <c r="AI15" s="53"/>
      <c r="AJ15" s="53"/>
      <c r="AK15" s="53"/>
      <c r="AL15" s="51"/>
      <c r="AM15" s="51"/>
      <c r="AN15" s="53"/>
      <c r="AO15" s="53"/>
      <c r="AP15" s="53"/>
      <c r="AQ15" s="53"/>
      <c r="AR15" s="53"/>
      <c r="AS15" s="53"/>
      <c r="AT15" s="51"/>
      <c r="AU15" s="51"/>
      <c r="AV15" s="53"/>
      <c r="AW15" s="53"/>
      <c r="AX15" s="53"/>
      <c r="AY15" s="53"/>
      <c r="AZ15" s="53"/>
      <c r="BA15" s="53"/>
      <c r="BB15" s="51"/>
      <c r="BC15" s="51"/>
      <c r="BD15" s="134"/>
      <c r="BE15" s="134"/>
      <c r="BF15" s="135"/>
      <c r="BG15" s="135"/>
      <c r="BH15" s="135"/>
      <c r="BI15" s="135"/>
      <c r="BJ15" s="128" t="s">
        <v>176</v>
      </c>
    </row>
    <row r="16" spans="1:63" s="34" customFormat="1" ht="30.6" customHeight="1" x14ac:dyDescent="0.35">
      <c r="A16" s="239" t="s">
        <v>166</v>
      </c>
      <c r="B16" s="210" t="s">
        <v>19</v>
      </c>
      <c r="C16" s="210" t="s">
        <v>10</v>
      </c>
      <c r="D16" s="208" t="s">
        <v>201</v>
      </c>
      <c r="E16" s="41" t="s">
        <v>156</v>
      </c>
      <c r="F16" s="42">
        <v>1</v>
      </c>
      <c r="G16" s="41" t="s">
        <v>202</v>
      </c>
      <c r="H16" s="240" t="s">
        <v>170</v>
      </c>
      <c r="I16" s="43" t="s">
        <v>27</v>
      </c>
      <c r="J16" s="43" t="s">
        <v>28</v>
      </c>
      <c r="K16" s="110" t="s">
        <v>95</v>
      </c>
      <c r="L16" s="43" t="s">
        <v>96</v>
      </c>
      <c r="M16" s="43" t="s">
        <v>97</v>
      </c>
      <c r="N16" s="113">
        <v>0</v>
      </c>
      <c r="O16" s="113">
        <v>0</v>
      </c>
      <c r="P16" s="49" t="s">
        <v>207</v>
      </c>
      <c r="Q16" s="49">
        <v>1</v>
      </c>
      <c r="R16" s="114" t="s">
        <v>204</v>
      </c>
      <c r="S16" s="112">
        <v>1</v>
      </c>
      <c r="T16" s="114" t="s">
        <v>204</v>
      </c>
      <c r="U16" s="45"/>
      <c r="V16" s="45"/>
      <c r="W16" s="45"/>
      <c r="X16" s="44">
        <v>0</v>
      </c>
      <c r="Y16" s="44">
        <v>1</v>
      </c>
      <c r="Z16" s="44">
        <v>0</v>
      </c>
      <c r="AA16" s="44">
        <v>0</v>
      </c>
      <c r="AB16" s="44">
        <v>1</v>
      </c>
      <c r="AC16" s="44">
        <v>1</v>
      </c>
      <c r="AD16" s="192">
        <f>SUM(X16,Z16,AB16)</f>
        <v>1</v>
      </c>
      <c r="AE16" s="192">
        <f t="shared" ref="AE16:AE22" si="1">SUM(Y16,AA16,AC16)</f>
        <v>2</v>
      </c>
      <c r="AF16" s="44">
        <v>0</v>
      </c>
      <c r="AG16" s="44">
        <v>0</v>
      </c>
      <c r="AH16" s="44">
        <v>1</v>
      </c>
      <c r="AI16" s="44">
        <v>1</v>
      </c>
      <c r="AJ16" s="44">
        <v>0</v>
      </c>
      <c r="AK16" s="44">
        <v>1</v>
      </c>
      <c r="AL16" s="192">
        <f>SUM(AF16,AH16,AJ16)</f>
        <v>1</v>
      </c>
      <c r="AM16" s="192">
        <f>SUM(AG16,AI16,AK16)</f>
        <v>2</v>
      </c>
      <c r="AN16" s="44">
        <v>1</v>
      </c>
      <c r="AO16" s="44">
        <v>0</v>
      </c>
      <c r="AP16" s="44">
        <v>0</v>
      </c>
      <c r="AQ16" s="44">
        <v>0</v>
      </c>
      <c r="AR16" s="44">
        <v>1</v>
      </c>
      <c r="AS16" s="44">
        <v>1</v>
      </c>
      <c r="AT16" s="192">
        <f t="shared" ref="AT16:AU25" si="2">SUM(AN16,AP16,AR16)</f>
        <v>2</v>
      </c>
      <c r="AU16" s="192">
        <f t="shared" si="2"/>
        <v>1</v>
      </c>
      <c r="AV16" s="44">
        <v>1</v>
      </c>
      <c r="AW16" s="44"/>
      <c r="AX16" s="44">
        <v>0</v>
      </c>
      <c r="AY16" s="44"/>
      <c r="AZ16" s="44">
        <v>0</v>
      </c>
      <c r="BA16" s="44"/>
      <c r="BB16" s="192">
        <f>SUM(AV16,AX16,AZ16)</f>
        <v>1</v>
      </c>
      <c r="BC16" s="192">
        <f>SUM(AW16,AY16,BA16)</f>
        <v>0</v>
      </c>
      <c r="BD16" s="193">
        <f>SUM(AD16,AL16,AT16,BB16)</f>
        <v>5</v>
      </c>
      <c r="BE16" s="193">
        <f>SUM(AE16,AM16,AU16,BC16)</f>
        <v>5</v>
      </c>
      <c r="BF16" s="56">
        <f>IFERROR(AE16/AD16,"")</f>
        <v>2</v>
      </c>
      <c r="BG16" s="56">
        <f>IFERROR(AM16/AL16,"")</f>
        <v>2</v>
      </c>
      <c r="BH16" s="56">
        <f>IFERROR(AU16/AT16,"")</f>
        <v>0.5</v>
      </c>
      <c r="BI16" s="56">
        <f>IFERROR(BC16/BB16,"")</f>
        <v>0</v>
      </c>
      <c r="BJ16" s="57">
        <f>AVERAGE(BF16:BI16)</f>
        <v>1.125</v>
      </c>
      <c r="BK16" s="316"/>
    </row>
    <row r="17" spans="1:62" s="34" customFormat="1" ht="51" x14ac:dyDescent="0.35">
      <c r="A17" s="239"/>
      <c r="B17" s="210"/>
      <c r="C17" s="210"/>
      <c r="D17" s="209"/>
      <c r="E17" s="14" t="s">
        <v>31</v>
      </c>
      <c r="F17" s="15">
        <v>1</v>
      </c>
      <c r="G17" s="14" t="s">
        <v>205</v>
      </c>
      <c r="H17" s="241"/>
      <c r="I17" s="21" t="s">
        <v>49</v>
      </c>
      <c r="J17" s="21" t="s">
        <v>29</v>
      </c>
      <c r="K17" s="110" t="s">
        <v>95</v>
      </c>
      <c r="L17" s="18" t="s">
        <v>96</v>
      </c>
      <c r="M17" s="18" t="s">
        <v>97</v>
      </c>
      <c r="N17" s="113">
        <v>0</v>
      </c>
      <c r="O17" s="113">
        <v>0</v>
      </c>
      <c r="P17" s="49" t="s">
        <v>208</v>
      </c>
      <c r="Q17" s="49">
        <v>1.0900000000000001</v>
      </c>
      <c r="R17" s="114" t="s">
        <v>206</v>
      </c>
      <c r="S17" s="49">
        <v>1</v>
      </c>
      <c r="T17" s="114" t="s">
        <v>206</v>
      </c>
      <c r="U17" s="20"/>
      <c r="V17" s="20"/>
      <c r="W17" s="20"/>
      <c r="X17" s="22">
        <v>0</v>
      </c>
      <c r="Y17" s="22">
        <v>0</v>
      </c>
      <c r="Z17" s="22">
        <v>0</v>
      </c>
      <c r="AA17" s="22">
        <v>0</v>
      </c>
      <c r="AB17" s="22">
        <v>0</v>
      </c>
      <c r="AC17" s="22">
        <v>0</v>
      </c>
      <c r="AD17" s="192">
        <f>SUM(X17,Z17,AB17)</f>
        <v>0</v>
      </c>
      <c r="AE17" s="192">
        <f>SUM(Y17,AA17,AC17)</f>
        <v>0</v>
      </c>
      <c r="AF17" s="22">
        <v>0</v>
      </c>
      <c r="AG17" s="22">
        <v>0</v>
      </c>
      <c r="AH17" s="22">
        <v>0</v>
      </c>
      <c r="AI17" s="22">
        <v>0</v>
      </c>
      <c r="AJ17" s="22">
        <v>1</v>
      </c>
      <c r="AK17" s="22">
        <v>1</v>
      </c>
      <c r="AL17" s="192">
        <f>SUM(AF17,AH17,AJ17)</f>
        <v>1</v>
      </c>
      <c r="AM17" s="192">
        <f>SUM(AG17,AI17,AK17)</f>
        <v>1</v>
      </c>
      <c r="AN17" s="22">
        <v>0</v>
      </c>
      <c r="AO17" s="22">
        <v>0</v>
      </c>
      <c r="AP17" s="22">
        <v>0</v>
      </c>
      <c r="AQ17" s="22">
        <v>0</v>
      </c>
      <c r="AR17" s="22">
        <v>0</v>
      </c>
      <c r="AS17" s="22">
        <v>0</v>
      </c>
      <c r="AT17" s="192">
        <f t="shared" si="2"/>
        <v>0</v>
      </c>
      <c r="AU17" s="192">
        <f t="shared" si="2"/>
        <v>0</v>
      </c>
      <c r="AV17" s="22">
        <v>0</v>
      </c>
      <c r="AW17" s="22"/>
      <c r="AX17" s="22">
        <v>0</v>
      </c>
      <c r="AY17" s="22"/>
      <c r="AZ17" s="22">
        <v>0</v>
      </c>
      <c r="BA17" s="22"/>
      <c r="BB17" s="192">
        <f>SUM(AV17,AX17,AZ17)</f>
        <v>0</v>
      </c>
      <c r="BC17" s="192">
        <f>SUM(AW17,AY17,BA17)</f>
        <v>0</v>
      </c>
      <c r="BD17" s="193">
        <f t="shared" ref="BD16:BE18" si="3">SUM(AD17,AL17,AT17,BB17)</f>
        <v>1</v>
      </c>
      <c r="BE17" s="193">
        <f t="shared" si="3"/>
        <v>1</v>
      </c>
      <c r="BF17" s="56" t="str">
        <f>IFERROR(AE17/AD17,"")</f>
        <v/>
      </c>
      <c r="BG17" s="56">
        <f>IFERROR(AM17/AL17,"")</f>
        <v>1</v>
      </c>
      <c r="BH17" s="56" t="str">
        <f>IFERROR(AU17/AT17,"")</f>
        <v/>
      </c>
      <c r="BI17" s="56" t="str">
        <f>IFERROR(BC17/BB17,"")</f>
        <v/>
      </c>
      <c r="BJ17" s="57">
        <f>AVERAGE(BF17:BI17)</f>
        <v>1</v>
      </c>
    </row>
    <row r="18" spans="1:62" s="34" customFormat="1" ht="45" customHeight="1" x14ac:dyDescent="0.35">
      <c r="A18" s="242" t="s">
        <v>200</v>
      </c>
      <c r="B18" s="210" t="s">
        <v>98</v>
      </c>
      <c r="C18" s="210" t="s">
        <v>12</v>
      </c>
      <c r="D18" s="208" t="s">
        <v>209</v>
      </c>
      <c r="E18" s="14" t="s">
        <v>211</v>
      </c>
      <c r="F18" s="15">
        <v>0.3</v>
      </c>
      <c r="G18" s="13" t="s">
        <v>210</v>
      </c>
      <c r="H18" s="244" t="s">
        <v>163</v>
      </c>
      <c r="I18" s="21" t="s">
        <v>39</v>
      </c>
      <c r="J18" s="21" t="s">
        <v>40</v>
      </c>
      <c r="K18" s="109" t="s">
        <v>89</v>
      </c>
      <c r="L18" s="13" t="s">
        <v>98</v>
      </c>
      <c r="M18" s="13" t="s">
        <v>212</v>
      </c>
      <c r="N18" s="113">
        <v>0</v>
      </c>
      <c r="O18" s="113">
        <v>0</v>
      </c>
      <c r="P18" s="49">
        <v>1</v>
      </c>
      <c r="Q18" s="49">
        <v>1</v>
      </c>
      <c r="R18" s="49">
        <v>1</v>
      </c>
      <c r="S18" s="49">
        <v>1</v>
      </c>
      <c r="T18" s="49">
        <v>1</v>
      </c>
      <c r="U18" s="20"/>
      <c r="V18" s="17">
        <v>1</v>
      </c>
      <c r="W18" s="20"/>
      <c r="X18" s="199">
        <v>0</v>
      </c>
      <c r="Y18" s="199">
        <v>0</v>
      </c>
      <c r="Z18" s="199">
        <v>0</v>
      </c>
      <c r="AA18" s="199">
        <v>0</v>
      </c>
      <c r="AB18" s="199">
        <v>0</v>
      </c>
      <c r="AC18" s="199">
        <v>0</v>
      </c>
      <c r="AD18" s="200">
        <f>SUM(X18,Z18,AB18)</f>
        <v>0</v>
      </c>
      <c r="AE18" s="200">
        <f>Y18+AA18+AC18</f>
        <v>0</v>
      </c>
      <c r="AF18" s="199">
        <v>0</v>
      </c>
      <c r="AG18" s="199">
        <v>0</v>
      </c>
      <c r="AH18" s="199">
        <v>9</v>
      </c>
      <c r="AI18" s="199">
        <v>9</v>
      </c>
      <c r="AJ18" s="199">
        <v>1</v>
      </c>
      <c r="AK18" s="199">
        <v>1</v>
      </c>
      <c r="AL18" s="200">
        <f>SUM(AF18,AH18,AJ18)</f>
        <v>10</v>
      </c>
      <c r="AM18" s="200">
        <f>AG18+AI18+AK18</f>
        <v>10</v>
      </c>
      <c r="AN18" s="199">
        <v>24</v>
      </c>
      <c r="AO18" s="199">
        <v>24</v>
      </c>
      <c r="AP18" s="199">
        <v>32</v>
      </c>
      <c r="AQ18" s="199">
        <v>32</v>
      </c>
      <c r="AR18" s="199">
        <v>25</v>
      </c>
      <c r="AS18" s="199">
        <v>25</v>
      </c>
      <c r="AT18" s="200">
        <f>SUM(AN18,AP18,AR18)</f>
        <v>81</v>
      </c>
      <c r="AU18" s="200">
        <f>AO18+AQ18+AS18</f>
        <v>81</v>
      </c>
      <c r="AV18" s="199">
        <v>3</v>
      </c>
      <c r="AW18" s="199"/>
      <c r="AX18" s="199">
        <v>7</v>
      </c>
      <c r="AY18" s="199"/>
      <c r="AZ18" s="199">
        <v>0</v>
      </c>
      <c r="BA18" s="199"/>
      <c r="BB18" s="200">
        <f>SUM(AV18,AX18,AZ18)</f>
        <v>10</v>
      </c>
      <c r="BC18" s="200">
        <f>AW18+AY18+BA18</f>
        <v>0</v>
      </c>
      <c r="BD18" s="193">
        <f t="shared" si="3"/>
        <v>101</v>
      </c>
      <c r="BE18" s="193">
        <f t="shared" si="3"/>
        <v>91</v>
      </c>
      <c r="BF18" s="56" t="str">
        <f>IFERROR(AE18/AD18,"")</f>
        <v/>
      </c>
      <c r="BG18" s="56">
        <f>IFERROR(AM18/AL18,"")</f>
        <v>1</v>
      </c>
      <c r="BH18" s="56">
        <f>IFERROR(AU18/AT18,"")</f>
        <v>1</v>
      </c>
      <c r="BI18" s="56">
        <f>IFERROR(BC18/BB18,"")</f>
        <v>0</v>
      </c>
      <c r="BJ18" s="57">
        <f>AVERAGE(BF18:BI18)</f>
        <v>0.66666666666666663</v>
      </c>
    </row>
    <row r="19" spans="1:62" s="34" customFormat="1" ht="67.2" customHeight="1" x14ac:dyDescent="0.35">
      <c r="A19" s="243"/>
      <c r="B19" s="210"/>
      <c r="C19" s="210"/>
      <c r="D19" s="209"/>
      <c r="E19" s="14" t="s">
        <v>13</v>
      </c>
      <c r="F19" s="15">
        <v>0.7</v>
      </c>
      <c r="G19" s="13" t="s">
        <v>214</v>
      </c>
      <c r="H19" s="245"/>
      <c r="I19" s="16" t="s">
        <v>99</v>
      </c>
      <c r="J19" s="16" t="s">
        <v>100</v>
      </c>
      <c r="K19" s="13" t="s">
        <v>89</v>
      </c>
      <c r="L19" s="13" t="s">
        <v>98</v>
      </c>
      <c r="M19" s="13" t="s">
        <v>212</v>
      </c>
      <c r="N19" s="113">
        <v>0</v>
      </c>
      <c r="O19" s="113">
        <v>0</v>
      </c>
      <c r="P19" s="49">
        <v>1</v>
      </c>
      <c r="Q19" s="49">
        <v>1</v>
      </c>
      <c r="R19" s="49">
        <v>1</v>
      </c>
      <c r="S19" s="49">
        <v>1</v>
      </c>
      <c r="T19" s="49">
        <v>1</v>
      </c>
      <c r="U19" s="23"/>
      <c r="V19" s="17">
        <v>1</v>
      </c>
      <c r="W19" s="23"/>
      <c r="X19" s="199">
        <v>60</v>
      </c>
      <c r="Y19" s="199">
        <v>60</v>
      </c>
      <c r="Z19" s="199">
        <v>89</v>
      </c>
      <c r="AA19" s="199">
        <v>89</v>
      </c>
      <c r="AB19" s="199">
        <v>115</v>
      </c>
      <c r="AC19" s="199">
        <v>115</v>
      </c>
      <c r="AD19" s="200">
        <f>SUM(X19,Z19,AB19)</f>
        <v>264</v>
      </c>
      <c r="AE19" s="200">
        <f>Y19+AA19+AC19</f>
        <v>264</v>
      </c>
      <c r="AF19" s="199">
        <v>54</v>
      </c>
      <c r="AG19" s="199">
        <v>54</v>
      </c>
      <c r="AH19" s="199">
        <v>85</v>
      </c>
      <c r="AI19" s="199">
        <v>85</v>
      </c>
      <c r="AJ19" s="199">
        <v>95</v>
      </c>
      <c r="AK19" s="199">
        <v>95</v>
      </c>
      <c r="AL19" s="200">
        <f>SUM(AF19,AH19,AJ19)</f>
        <v>234</v>
      </c>
      <c r="AM19" s="200">
        <f>AG19+AI19+AK19</f>
        <v>234</v>
      </c>
      <c r="AN19" s="199">
        <v>142</v>
      </c>
      <c r="AO19" s="199">
        <v>142</v>
      </c>
      <c r="AP19" s="199">
        <v>112</v>
      </c>
      <c r="AQ19" s="199">
        <v>112</v>
      </c>
      <c r="AR19" s="199">
        <v>235</v>
      </c>
      <c r="AS19" s="199">
        <v>235</v>
      </c>
      <c r="AT19" s="200">
        <f>SUM(AN19,AP19,AR19)</f>
        <v>489</v>
      </c>
      <c r="AU19" s="200">
        <f>AO19+AQ19+AS19</f>
        <v>489</v>
      </c>
      <c r="AV19" s="199">
        <v>163</v>
      </c>
      <c r="AW19" s="199"/>
      <c r="AX19" s="199">
        <v>107</v>
      </c>
      <c r="AY19" s="199"/>
      <c r="AZ19" s="199">
        <v>174</v>
      </c>
      <c r="BA19" s="199"/>
      <c r="BB19" s="200">
        <f>SUM(AV19,AX19,AZ19)</f>
        <v>444</v>
      </c>
      <c r="BC19" s="200">
        <f>AW19+AY19+BA19</f>
        <v>0</v>
      </c>
      <c r="BD19" s="193">
        <f>AD19+AL19+AT19+BB19</f>
        <v>1431</v>
      </c>
      <c r="BE19" s="193">
        <f>AE19+AM19+AU19+BC19</f>
        <v>987</v>
      </c>
      <c r="BF19" s="56">
        <f>IFERROR(AE19/AD19,"")</f>
        <v>1</v>
      </c>
      <c r="BG19" s="56">
        <f>IFERROR(AM19/AL19,"")</f>
        <v>1</v>
      </c>
      <c r="BH19" s="56">
        <f>IFERROR(AU19/AT19,"")</f>
        <v>1</v>
      </c>
      <c r="BI19" s="56">
        <f>IFERROR(BC19/BB19,"")</f>
        <v>0</v>
      </c>
      <c r="BJ19" s="57">
        <f>AVERAGE(BF19:BI19)</f>
        <v>0.75</v>
      </c>
    </row>
    <row r="20" spans="1:62" s="34" customFormat="1" ht="35.700000000000003" customHeight="1" x14ac:dyDescent="0.35">
      <c r="A20" s="242" t="s">
        <v>216</v>
      </c>
      <c r="B20" s="210" t="s">
        <v>41</v>
      </c>
      <c r="C20" s="210" t="s">
        <v>0</v>
      </c>
      <c r="D20" s="248" t="s">
        <v>217</v>
      </c>
      <c r="E20" s="14" t="s">
        <v>108</v>
      </c>
      <c r="F20" s="15">
        <v>0.25</v>
      </c>
      <c r="G20" s="13" t="s">
        <v>218</v>
      </c>
      <c r="H20" s="240" t="s">
        <v>215</v>
      </c>
      <c r="I20" s="13" t="s">
        <v>43</v>
      </c>
      <c r="J20" s="13" t="s">
        <v>42</v>
      </c>
      <c r="K20" s="13" t="s">
        <v>89</v>
      </c>
      <c r="L20" s="13" t="s">
        <v>101</v>
      </c>
      <c r="M20" s="13" t="s">
        <v>225</v>
      </c>
      <c r="N20" s="116" t="s">
        <v>224</v>
      </c>
      <c r="O20" s="116" t="s">
        <v>224</v>
      </c>
      <c r="P20" s="115" t="s">
        <v>222</v>
      </c>
      <c r="Q20" s="88">
        <v>1.75</v>
      </c>
      <c r="R20" s="88">
        <v>1</v>
      </c>
      <c r="S20" s="78">
        <v>1.0366146458583434</v>
      </c>
      <c r="T20" s="212" t="s">
        <v>177</v>
      </c>
      <c r="U20" s="212"/>
      <c r="V20" s="212" t="s">
        <v>177</v>
      </c>
      <c r="W20" s="212"/>
      <c r="X20" s="54"/>
      <c r="Y20" s="54"/>
      <c r="Z20" s="53"/>
      <c r="AA20" s="53"/>
      <c r="AB20" s="53"/>
      <c r="AC20" s="53"/>
      <c r="AD20" s="136"/>
      <c r="AE20" s="136"/>
      <c r="AF20" s="54"/>
      <c r="AG20" s="53"/>
      <c r="AH20" s="54"/>
      <c r="AI20" s="53"/>
      <c r="AJ20" s="54"/>
      <c r="AK20" s="53"/>
      <c r="AL20" s="51"/>
      <c r="AM20" s="51"/>
      <c r="AN20" s="54"/>
      <c r="AO20" s="53"/>
      <c r="AP20" s="54"/>
      <c r="AQ20" s="53"/>
      <c r="AR20" s="54"/>
      <c r="AS20" s="53"/>
      <c r="AT20" s="51"/>
      <c r="AU20" s="51"/>
      <c r="AV20" s="54"/>
      <c r="AW20" s="53"/>
      <c r="AX20" s="54"/>
      <c r="AY20" s="53"/>
      <c r="AZ20" s="54"/>
      <c r="BA20" s="53"/>
      <c r="BB20" s="51"/>
      <c r="BC20" s="51"/>
      <c r="BD20" s="134"/>
      <c r="BE20" s="134"/>
      <c r="BF20" s="135"/>
      <c r="BG20" s="135"/>
      <c r="BH20" s="135"/>
      <c r="BI20" s="135"/>
      <c r="BJ20" s="58" t="s">
        <v>177</v>
      </c>
    </row>
    <row r="21" spans="1:62" s="34" customFormat="1" ht="50.7" customHeight="1" x14ac:dyDescent="0.35">
      <c r="A21" s="247"/>
      <c r="B21" s="210"/>
      <c r="C21" s="210"/>
      <c r="D21" s="249"/>
      <c r="E21" s="14" t="s">
        <v>36</v>
      </c>
      <c r="F21" s="15">
        <v>0.25</v>
      </c>
      <c r="G21" s="13" t="s">
        <v>219</v>
      </c>
      <c r="H21" s="246"/>
      <c r="I21" s="13" t="s">
        <v>44</v>
      </c>
      <c r="J21" s="13" t="s">
        <v>45</v>
      </c>
      <c r="K21" s="13" t="s">
        <v>89</v>
      </c>
      <c r="L21" s="13" t="s">
        <v>101</v>
      </c>
      <c r="M21" s="13" t="s">
        <v>225</v>
      </c>
      <c r="N21" s="118">
        <v>0</v>
      </c>
      <c r="O21" s="118">
        <v>0</v>
      </c>
      <c r="P21" s="116" t="s">
        <v>78</v>
      </c>
      <c r="Q21" s="116" t="s">
        <v>78</v>
      </c>
      <c r="R21" s="116" t="s">
        <v>221</v>
      </c>
      <c r="S21" s="116" t="s">
        <v>221</v>
      </c>
      <c r="T21" s="116" t="s">
        <v>76</v>
      </c>
      <c r="U21" s="23"/>
      <c r="V21" s="119" t="s">
        <v>76</v>
      </c>
      <c r="W21" s="23"/>
      <c r="X21" s="19">
        <v>1</v>
      </c>
      <c r="Y21" s="19">
        <v>0</v>
      </c>
      <c r="Z21" s="19">
        <v>0</v>
      </c>
      <c r="AA21" s="19">
        <v>1</v>
      </c>
      <c r="AB21" s="19">
        <v>0</v>
      </c>
      <c r="AC21" s="19">
        <v>0</v>
      </c>
      <c r="AD21" s="192">
        <f>SUM(X21,Z21,AB21)</f>
        <v>1</v>
      </c>
      <c r="AE21" s="192">
        <f t="shared" si="1"/>
        <v>1</v>
      </c>
      <c r="AF21" s="19">
        <v>0</v>
      </c>
      <c r="AG21" s="19">
        <v>0</v>
      </c>
      <c r="AH21" s="19">
        <v>1</v>
      </c>
      <c r="AI21" s="19">
        <v>0</v>
      </c>
      <c r="AJ21" s="19">
        <v>0</v>
      </c>
      <c r="AK21" s="19">
        <v>0</v>
      </c>
      <c r="AL21" s="192">
        <f t="shared" ref="AL21:AM25" si="4">SUM(AF21,AH21,AJ21)</f>
        <v>1</v>
      </c>
      <c r="AM21" s="192">
        <f t="shared" si="4"/>
        <v>0</v>
      </c>
      <c r="AN21" s="24">
        <v>0</v>
      </c>
      <c r="AO21" s="24">
        <v>0</v>
      </c>
      <c r="AP21" s="24">
        <v>1</v>
      </c>
      <c r="AQ21" s="24">
        <v>0</v>
      </c>
      <c r="AR21" s="24">
        <v>0</v>
      </c>
      <c r="AS21" s="24">
        <v>0</v>
      </c>
      <c r="AT21" s="192">
        <f t="shared" si="2"/>
        <v>1</v>
      </c>
      <c r="AU21" s="192">
        <f t="shared" si="2"/>
        <v>0</v>
      </c>
      <c r="AV21" s="24">
        <v>0</v>
      </c>
      <c r="AW21" s="24"/>
      <c r="AX21" s="24">
        <v>0</v>
      </c>
      <c r="AY21" s="24"/>
      <c r="AZ21" s="24">
        <v>0</v>
      </c>
      <c r="BA21" s="24"/>
      <c r="BB21" s="192">
        <f t="shared" ref="BB21:BC25" si="5">SUM(AV21,AX21,AZ21)</f>
        <v>0</v>
      </c>
      <c r="BC21" s="192">
        <f t="shared" si="5"/>
        <v>0</v>
      </c>
      <c r="BD21" s="193">
        <f t="shared" ref="BD21:BE25" si="6">SUM(AD21,AL21,AT21,BB21)</f>
        <v>3</v>
      </c>
      <c r="BE21" s="193">
        <f t="shared" si="6"/>
        <v>1</v>
      </c>
      <c r="BF21" s="56">
        <f>IFERROR(AE21/AD21,"")</f>
        <v>1</v>
      </c>
      <c r="BG21" s="56">
        <f>IFERROR(AM21/AL21,"")</f>
        <v>0</v>
      </c>
      <c r="BH21" s="56">
        <f>IFERROR(AU21/AT21,"")</f>
        <v>0</v>
      </c>
      <c r="BI21" s="56" t="str">
        <f>IFERROR(BC21/BB21,"")</f>
        <v/>
      </c>
      <c r="BJ21" s="57">
        <f>AVERAGE(BF21:BI21)</f>
        <v>0.33333333333333331</v>
      </c>
    </row>
    <row r="22" spans="1:62" s="34" customFormat="1" ht="40.799999999999997" x14ac:dyDescent="0.35">
      <c r="A22" s="243"/>
      <c r="B22" s="210"/>
      <c r="C22" s="210"/>
      <c r="D22" s="250"/>
      <c r="E22" s="14" t="s">
        <v>46</v>
      </c>
      <c r="F22" s="15">
        <v>0.25</v>
      </c>
      <c r="G22" s="13" t="s">
        <v>220</v>
      </c>
      <c r="H22" s="245"/>
      <c r="I22" s="13" t="s">
        <v>47</v>
      </c>
      <c r="J22" s="13" t="s">
        <v>48</v>
      </c>
      <c r="K22" s="13" t="s">
        <v>89</v>
      </c>
      <c r="L22" s="13" t="s">
        <v>101</v>
      </c>
      <c r="M22" s="13" t="s">
        <v>225</v>
      </c>
      <c r="N22" s="115" t="s">
        <v>228</v>
      </c>
      <c r="O22" s="115" t="s">
        <v>228</v>
      </c>
      <c r="P22" s="116" t="s">
        <v>73</v>
      </c>
      <c r="Q22" s="113">
        <v>0</v>
      </c>
      <c r="R22" s="121" t="s">
        <v>119</v>
      </c>
      <c r="S22" s="118" t="s">
        <v>229</v>
      </c>
      <c r="T22" s="118" t="s">
        <v>227</v>
      </c>
      <c r="U22" s="23"/>
      <c r="V22" s="23"/>
      <c r="W22" s="23"/>
      <c r="X22" s="19">
        <v>0</v>
      </c>
      <c r="Y22" s="19">
        <v>0</v>
      </c>
      <c r="Z22" s="19">
        <v>0</v>
      </c>
      <c r="AA22" s="19">
        <v>0</v>
      </c>
      <c r="AB22" s="19">
        <v>0</v>
      </c>
      <c r="AC22" s="19">
        <v>0</v>
      </c>
      <c r="AD22" s="192">
        <f>SUM(X22,Z22,AB22)</f>
        <v>0</v>
      </c>
      <c r="AE22" s="192">
        <f t="shared" si="1"/>
        <v>0</v>
      </c>
      <c r="AF22" s="19">
        <v>0</v>
      </c>
      <c r="AG22" s="19">
        <v>0</v>
      </c>
      <c r="AH22" s="19">
        <v>0</v>
      </c>
      <c r="AI22" s="19">
        <v>0</v>
      </c>
      <c r="AJ22" s="19">
        <v>0</v>
      </c>
      <c r="AK22" s="19">
        <v>0</v>
      </c>
      <c r="AL22" s="192">
        <f t="shared" si="4"/>
        <v>0</v>
      </c>
      <c r="AM22" s="192">
        <f t="shared" si="4"/>
        <v>0</v>
      </c>
      <c r="AN22" s="19">
        <v>10</v>
      </c>
      <c r="AO22" s="19">
        <v>0</v>
      </c>
      <c r="AP22" s="19">
        <v>25</v>
      </c>
      <c r="AQ22" s="19">
        <v>0</v>
      </c>
      <c r="AR22" s="19">
        <v>25</v>
      </c>
      <c r="AS22" s="19">
        <v>0</v>
      </c>
      <c r="AT22" s="192">
        <f>SUM(AN22,AP22,AR22)</f>
        <v>60</v>
      </c>
      <c r="AU22" s="192">
        <f>SUM(AO22,AQ22,AS22)</f>
        <v>0</v>
      </c>
      <c r="AV22" s="19">
        <v>30</v>
      </c>
      <c r="AW22" s="19"/>
      <c r="AX22" s="19">
        <v>35</v>
      </c>
      <c r="AY22" s="19"/>
      <c r="AZ22" s="19">
        <v>15</v>
      </c>
      <c r="BA22" s="19"/>
      <c r="BB22" s="192">
        <f t="shared" si="5"/>
        <v>80</v>
      </c>
      <c r="BC22" s="192">
        <f t="shared" si="5"/>
        <v>0</v>
      </c>
      <c r="BD22" s="193">
        <f t="shared" si="6"/>
        <v>140</v>
      </c>
      <c r="BE22" s="193">
        <f>SUM(AE22,AM22,AU22,BC22)</f>
        <v>0</v>
      </c>
      <c r="BF22" s="56" t="str">
        <f>IFERROR(AE22/AD22,"")</f>
        <v/>
      </c>
      <c r="BG22" s="56" t="str">
        <f>IFERROR(AM22/AL22,"")</f>
        <v/>
      </c>
      <c r="BH22" s="56">
        <f>IFERROR(AU22/AT22,"")</f>
        <v>0</v>
      </c>
      <c r="BI22" s="56">
        <f>IFERROR(BC22/BB22,"")</f>
        <v>0</v>
      </c>
      <c r="BJ22" s="57">
        <f>AVERAGE(BF22:BI22)</f>
        <v>0</v>
      </c>
    </row>
    <row r="23" spans="1:62" s="34" customFormat="1" ht="122.4" x14ac:dyDescent="0.35">
      <c r="A23" s="201" t="s">
        <v>230</v>
      </c>
      <c r="B23" s="202" t="s">
        <v>52</v>
      </c>
      <c r="C23" s="202" t="s">
        <v>51</v>
      </c>
      <c r="D23" s="194" t="s">
        <v>231</v>
      </c>
      <c r="E23" s="14" t="s">
        <v>105</v>
      </c>
      <c r="F23" s="15">
        <v>1</v>
      </c>
      <c r="G23" s="25" t="s">
        <v>233</v>
      </c>
      <c r="H23" s="47" t="s">
        <v>232</v>
      </c>
      <c r="I23" s="16" t="s">
        <v>84</v>
      </c>
      <c r="J23" s="16" t="s">
        <v>203</v>
      </c>
      <c r="K23" s="13" t="s">
        <v>89</v>
      </c>
      <c r="L23" s="14" t="s">
        <v>52</v>
      </c>
      <c r="M23" s="13" t="s">
        <v>106</v>
      </c>
      <c r="N23" s="113">
        <v>0</v>
      </c>
      <c r="O23" s="113">
        <v>0</v>
      </c>
      <c r="P23" s="118" t="s">
        <v>234</v>
      </c>
      <c r="Q23" s="118" t="s">
        <v>244</v>
      </c>
      <c r="R23" s="118" t="s">
        <v>234</v>
      </c>
      <c r="S23" s="118" t="s">
        <v>243</v>
      </c>
      <c r="T23" s="118" t="s">
        <v>234</v>
      </c>
      <c r="U23" s="20"/>
      <c r="V23" s="20"/>
      <c r="W23" s="20"/>
      <c r="X23" s="195">
        <v>1</v>
      </c>
      <c r="Y23" s="195">
        <v>1</v>
      </c>
      <c r="Z23" s="195">
        <v>1</v>
      </c>
      <c r="AA23" s="195">
        <v>2</v>
      </c>
      <c r="AB23" s="195">
        <v>1</v>
      </c>
      <c r="AC23" s="195">
        <v>1</v>
      </c>
      <c r="AD23" s="192">
        <f>SUM(X23,Z23,AB23)</f>
        <v>3</v>
      </c>
      <c r="AE23" s="192">
        <f>SUM(Y23,AA23,AC23)</f>
        <v>4</v>
      </c>
      <c r="AF23" s="195">
        <v>2</v>
      </c>
      <c r="AG23" s="195">
        <v>1</v>
      </c>
      <c r="AH23" s="195">
        <v>0</v>
      </c>
      <c r="AI23" s="195">
        <v>6</v>
      </c>
      <c r="AJ23" s="195">
        <v>1</v>
      </c>
      <c r="AK23" s="195">
        <v>1</v>
      </c>
      <c r="AL23" s="192">
        <f t="shared" si="4"/>
        <v>3</v>
      </c>
      <c r="AM23" s="192">
        <f t="shared" si="4"/>
        <v>8</v>
      </c>
      <c r="AN23" s="195">
        <v>1</v>
      </c>
      <c r="AO23" s="195">
        <v>0</v>
      </c>
      <c r="AP23" s="195">
        <v>2</v>
      </c>
      <c r="AQ23" s="195">
        <v>1</v>
      </c>
      <c r="AR23" s="195">
        <v>2</v>
      </c>
      <c r="AS23" s="195">
        <v>1</v>
      </c>
      <c r="AT23" s="192">
        <f>SUM(AN23,AP23,AR23)</f>
        <v>5</v>
      </c>
      <c r="AU23" s="192">
        <f>SUM(AO23,AQ23,AS23)</f>
        <v>2</v>
      </c>
      <c r="AV23" s="195">
        <v>2</v>
      </c>
      <c r="AW23" s="195"/>
      <c r="AX23" s="195">
        <v>2</v>
      </c>
      <c r="AY23" s="195"/>
      <c r="AZ23" s="195">
        <v>2</v>
      </c>
      <c r="BA23" s="195"/>
      <c r="BB23" s="192">
        <f t="shared" si="5"/>
        <v>6</v>
      </c>
      <c r="BC23" s="192">
        <f t="shared" si="5"/>
        <v>0</v>
      </c>
      <c r="BD23" s="193">
        <f>SUM(AD23,AL23,AT23,BB23)</f>
        <v>17</v>
      </c>
      <c r="BE23" s="193">
        <f>SUM(AE23,AM23,AU23,BC23)</f>
        <v>14</v>
      </c>
      <c r="BF23" s="56">
        <f>IFERROR(AE23/AD23,"")</f>
        <v>1.3333333333333333</v>
      </c>
      <c r="BG23" s="56">
        <f>IFERROR(AM23/AL23,"")</f>
        <v>2.6666666666666665</v>
      </c>
      <c r="BH23" s="56">
        <f>IFERROR(AU23/AT23,"")</f>
        <v>0.4</v>
      </c>
      <c r="BI23" s="56">
        <f>IFERROR(BC23/BB23,"")</f>
        <v>0</v>
      </c>
      <c r="BJ23" s="57">
        <f>AVERAGE(BF23:BI23)</f>
        <v>1.1000000000000001</v>
      </c>
    </row>
    <row r="24" spans="1:62" s="35" customFormat="1" ht="71.400000000000006" x14ac:dyDescent="0.35">
      <c r="A24" s="206" t="s">
        <v>239</v>
      </c>
      <c r="B24" s="207" t="s">
        <v>240</v>
      </c>
      <c r="C24" s="202" t="s">
        <v>37</v>
      </c>
      <c r="D24" s="14" t="s">
        <v>242</v>
      </c>
      <c r="E24" s="14" t="s">
        <v>38</v>
      </c>
      <c r="F24" s="15">
        <v>1</v>
      </c>
      <c r="G24" s="26" t="s">
        <v>236</v>
      </c>
      <c r="H24" s="108" t="s">
        <v>163</v>
      </c>
      <c r="I24" s="16" t="s">
        <v>102</v>
      </c>
      <c r="J24" s="16" t="s">
        <v>35</v>
      </c>
      <c r="K24" s="13" t="s">
        <v>89</v>
      </c>
      <c r="L24" s="107" t="s">
        <v>240</v>
      </c>
      <c r="M24" s="107" t="s">
        <v>241</v>
      </c>
      <c r="N24" s="113">
        <v>0</v>
      </c>
      <c r="O24" s="113">
        <v>0</v>
      </c>
      <c r="P24" s="117">
        <v>1</v>
      </c>
      <c r="Q24" s="117">
        <v>1</v>
      </c>
      <c r="R24" s="117">
        <v>1</v>
      </c>
      <c r="S24" s="117">
        <v>1</v>
      </c>
      <c r="T24" s="212" t="s">
        <v>177</v>
      </c>
      <c r="U24" s="212"/>
      <c r="V24" s="212" t="s">
        <v>177</v>
      </c>
      <c r="W24" s="212"/>
      <c r="X24" s="54"/>
      <c r="Y24" s="54"/>
      <c r="Z24" s="53"/>
      <c r="AA24" s="53"/>
      <c r="AB24" s="53"/>
      <c r="AC24" s="53"/>
      <c r="AD24" s="136"/>
      <c r="AE24" s="136"/>
      <c r="AF24" s="54"/>
      <c r="AG24" s="53"/>
      <c r="AH24" s="54"/>
      <c r="AI24" s="53"/>
      <c r="AJ24" s="54"/>
      <c r="AK24" s="53"/>
      <c r="AL24" s="51"/>
      <c r="AM24" s="51"/>
      <c r="AN24" s="54"/>
      <c r="AO24" s="53"/>
      <c r="AP24" s="54"/>
      <c r="AQ24" s="53"/>
      <c r="AR24" s="54"/>
      <c r="AS24" s="53"/>
      <c r="AT24" s="51"/>
      <c r="AU24" s="51"/>
      <c r="AV24" s="54"/>
      <c r="AW24" s="53"/>
      <c r="AX24" s="54"/>
      <c r="AY24" s="53"/>
      <c r="AZ24" s="54"/>
      <c r="BA24" s="53"/>
      <c r="BB24" s="51"/>
      <c r="BC24" s="51"/>
      <c r="BD24" s="134"/>
      <c r="BE24" s="134"/>
      <c r="BF24" s="135"/>
      <c r="BG24" s="135"/>
      <c r="BH24" s="135"/>
      <c r="BI24" s="135"/>
      <c r="BJ24" s="58" t="s">
        <v>177</v>
      </c>
    </row>
    <row r="25" spans="1:62" s="34" customFormat="1" ht="51" x14ac:dyDescent="0.35">
      <c r="A25" s="201" t="s">
        <v>103</v>
      </c>
      <c r="B25" s="202" t="s">
        <v>17</v>
      </c>
      <c r="C25" s="202" t="s">
        <v>1</v>
      </c>
      <c r="D25" s="48" t="s">
        <v>162</v>
      </c>
      <c r="E25" s="14" t="s">
        <v>16</v>
      </c>
      <c r="F25" s="15">
        <v>1</v>
      </c>
      <c r="G25" s="13" t="s">
        <v>173</v>
      </c>
      <c r="H25" s="47" t="s">
        <v>163</v>
      </c>
      <c r="I25" s="16" t="s">
        <v>33</v>
      </c>
      <c r="J25" s="16" t="s">
        <v>34</v>
      </c>
      <c r="K25" s="16" t="s">
        <v>174</v>
      </c>
      <c r="L25" s="16" t="s">
        <v>104</v>
      </c>
      <c r="M25" s="16" t="s">
        <v>172</v>
      </c>
      <c r="N25" s="49">
        <v>1</v>
      </c>
      <c r="O25" s="49">
        <v>1</v>
      </c>
      <c r="P25" s="49">
        <v>1</v>
      </c>
      <c r="Q25" s="49">
        <v>1</v>
      </c>
      <c r="R25" s="49">
        <v>1</v>
      </c>
      <c r="S25" s="49">
        <v>1</v>
      </c>
      <c r="T25" s="49">
        <v>1</v>
      </c>
      <c r="U25" s="25"/>
      <c r="V25" s="61">
        <v>1</v>
      </c>
      <c r="W25" s="25"/>
      <c r="X25" s="22">
        <v>21</v>
      </c>
      <c r="Y25" s="22">
        <v>21</v>
      </c>
      <c r="Z25" s="22">
        <v>12</v>
      </c>
      <c r="AA25" s="22">
        <v>12</v>
      </c>
      <c r="AB25" s="22">
        <v>35</v>
      </c>
      <c r="AC25" s="22">
        <v>35</v>
      </c>
      <c r="AD25" s="200">
        <f>SUM(X25,Z25,AB25)</f>
        <v>68</v>
      </c>
      <c r="AE25" s="200">
        <f>SUM(Y25,AA25,AC25)</f>
        <v>68</v>
      </c>
      <c r="AF25" s="22">
        <v>15</v>
      </c>
      <c r="AG25" s="22">
        <v>11</v>
      </c>
      <c r="AH25" s="22">
        <v>35</v>
      </c>
      <c r="AI25" s="22">
        <v>36</v>
      </c>
      <c r="AJ25" s="22">
        <v>18</v>
      </c>
      <c r="AK25" s="22">
        <v>16</v>
      </c>
      <c r="AL25" s="200">
        <f t="shared" si="4"/>
        <v>68</v>
      </c>
      <c r="AM25" s="200">
        <f t="shared" si="4"/>
        <v>63</v>
      </c>
      <c r="AN25" s="22">
        <v>38</v>
      </c>
      <c r="AO25" s="22">
        <v>38</v>
      </c>
      <c r="AP25" s="22">
        <v>26</v>
      </c>
      <c r="AQ25" s="22">
        <v>28</v>
      </c>
      <c r="AR25" s="22">
        <v>40</v>
      </c>
      <c r="AS25" s="22">
        <v>44</v>
      </c>
      <c r="AT25" s="200">
        <f t="shared" si="2"/>
        <v>104</v>
      </c>
      <c r="AU25" s="200">
        <f t="shared" si="2"/>
        <v>110</v>
      </c>
      <c r="AV25" s="22">
        <v>21</v>
      </c>
      <c r="AW25" s="22"/>
      <c r="AX25" s="204">
        <v>25</v>
      </c>
      <c r="AY25" s="204"/>
      <c r="AZ25" s="204">
        <v>30</v>
      </c>
      <c r="BA25" s="204"/>
      <c r="BB25" s="200">
        <f t="shared" si="5"/>
        <v>76</v>
      </c>
      <c r="BC25" s="200">
        <f t="shared" si="5"/>
        <v>0</v>
      </c>
      <c r="BD25" s="193">
        <f t="shared" si="6"/>
        <v>316</v>
      </c>
      <c r="BE25" s="193">
        <f>SUM(AE25,AM25,AU25,BC25)</f>
        <v>241</v>
      </c>
      <c r="BF25" s="56">
        <f>IFERROR(AE25/AD25,"")</f>
        <v>1</v>
      </c>
      <c r="BG25" s="56">
        <f>IFERROR(AM25/AL25,"")</f>
        <v>0.92647058823529416</v>
      </c>
      <c r="BH25" s="56">
        <f>IFERROR(AU25/AT25,"")</f>
        <v>1.0576923076923077</v>
      </c>
      <c r="BI25" s="56">
        <f>IFERROR(BC25/BB25,"")</f>
        <v>0</v>
      </c>
      <c r="BJ25" s="57">
        <f>AVERAGE(BF25:BI25)</f>
        <v>0.74604072398190047</v>
      </c>
    </row>
    <row r="26" spans="1:62" s="11" customFormat="1" ht="22.5" customHeight="1" x14ac:dyDescent="0.45">
      <c r="A26" s="219" t="s">
        <v>165</v>
      </c>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60">
        <f>AVERAGE(BF9:BF25)</f>
        <v>1.1666666666666667</v>
      </c>
      <c r="BG26" s="59">
        <f>AVERAGE(BG9:BG25)</f>
        <v>1.159313725490196</v>
      </c>
      <c r="BH26" s="46">
        <f>AVERAGE(BH9:BH25)</f>
        <v>0.69685618729096999</v>
      </c>
      <c r="BI26" s="46">
        <f>AVERAGE(BI9:BI25)</f>
        <v>0</v>
      </c>
      <c r="BJ26" s="46">
        <f>AVERAGE(BJ9:BJ25)</f>
        <v>0.72488710138965895</v>
      </c>
    </row>
  </sheetData>
  <sheetProtection formatCells="0" formatColumns="0"/>
  <mergeCells count="69">
    <mergeCell ref="T24:U24"/>
    <mergeCell ref="V24:W24"/>
    <mergeCell ref="A18:A19"/>
    <mergeCell ref="D18:D19"/>
    <mergeCell ref="H18:H19"/>
    <mergeCell ref="H20:H22"/>
    <mergeCell ref="A20:A22"/>
    <mergeCell ref="D20:D22"/>
    <mergeCell ref="B20:B22"/>
    <mergeCell ref="C20:C22"/>
    <mergeCell ref="B18:B19"/>
    <mergeCell ref="C18:C19"/>
    <mergeCell ref="A10:A15"/>
    <mergeCell ref="D10:D15"/>
    <mergeCell ref="H10:H15"/>
    <mergeCell ref="A26:BE26"/>
    <mergeCell ref="T15:U15"/>
    <mergeCell ref="V15:W15"/>
    <mergeCell ref="T12:U12"/>
    <mergeCell ref="V12:W12"/>
    <mergeCell ref="T14:U14"/>
    <mergeCell ref="T13:U13"/>
    <mergeCell ref="V14:W14"/>
    <mergeCell ref="V13:W13"/>
    <mergeCell ref="T20:U20"/>
    <mergeCell ref="V20:W20"/>
    <mergeCell ref="A16:A17"/>
    <mergeCell ref="H16:H17"/>
    <mergeCell ref="AP7:AQ7"/>
    <mergeCell ref="AR7:AS7"/>
    <mergeCell ref="AT7:AU7"/>
    <mergeCell ref="X5:BC5"/>
    <mergeCell ref="D1:BI4"/>
    <mergeCell ref="AV7:AW7"/>
    <mergeCell ref="AX7:AY7"/>
    <mergeCell ref="AZ7:BA7"/>
    <mergeCell ref="BD5:BE7"/>
    <mergeCell ref="BF5:BI7"/>
    <mergeCell ref="AL7:AM7"/>
    <mergeCell ref="AN7:AO7"/>
    <mergeCell ref="A1:C4"/>
    <mergeCell ref="A5:M7"/>
    <mergeCell ref="X7:Y7"/>
    <mergeCell ref="N5:O7"/>
    <mergeCell ref="P5:Q7"/>
    <mergeCell ref="R5:S7"/>
    <mergeCell ref="T5:U7"/>
    <mergeCell ref="V5:W7"/>
    <mergeCell ref="E10:E11"/>
    <mergeCell ref="R12:S12"/>
    <mergeCell ref="E13:E15"/>
    <mergeCell ref="R15:S15"/>
    <mergeCell ref="BJ5:BJ8"/>
    <mergeCell ref="X6:AE6"/>
    <mergeCell ref="AF6:AM6"/>
    <mergeCell ref="AN6:AU6"/>
    <mergeCell ref="AV6:BC6"/>
    <mergeCell ref="Z7:AA7"/>
    <mergeCell ref="AB7:AC7"/>
    <mergeCell ref="AD7:AE7"/>
    <mergeCell ref="AF7:AG7"/>
    <mergeCell ref="AH7:AI7"/>
    <mergeCell ref="AJ7:AK7"/>
    <mergeCell ref="BB7:BC7"/>
    <mergeCell ref="D16:D17"/>
    <mergeCell ref="B16:B17"/>
    <mergeCell ref="C16:C17"/>
    <mergeCell ref="B10:B15"/>
    <mergeCell ref="C10:C15"/>
  </mergeCells>
  <conditionalFormatting sqref="BJ15">
    <cfRule type="cellIs" dxfId="74" priority="91" operator="between">
      <formula>0.75</formula>
      <formula>0.85</formula>
    </cfRule>
    <cfRule type="cellIs" dxfId="73" priority="92" operator="greaterThan">
      <formula>0.85</formula>
    </cfRule>
    <cfRule type="cellIs" dxfId="72" priority="93" operator="lessThan">
      <formula>0.75</formula>
    </cfRule>
  </conditionalFormatting>
  <conditionalFormatting sqref="BJ9">
    <cfRule type="cellIs" dxfId="71" priority="73" operator="between">
      <formula>0.75</formula>
      <formula>0.85</formula>
    </cfRule>
    <cfRule type="cellIs" dxfId="70" priority="74" operator="greaterThan">
      <formula>0.85</formula>
    </cfRule>
    <cfRule type="cellIs" dxfId="69" priority="75" operator="lessThan">
      <formula>0.75</formula>
    </cfRule>
  </conditionalFormatting>
  <conditionalFormatting sqref="BJ12">
    <cfRule type="cellIs" dxfId="68" priority="85" operator="between">
      <formula>0.75</formula>
      <formula>0.85</formula>
    </cfRule>
    <cfRule type="cellIs" dxfId="67" priority="86" operator="greaterThan">
      <formula>0.85</formula>
    </cfRule>
    <cfRule type="cellIs" dxfId="66" priority="87" operator="lessThan">
      <formula>0.75</formula>
    </cfRule>
  </conditionalFormatting>
  <conditionalFormatting sqref="BJ14">
    <cfRule type="cellIs" dxfId="59" priority="52" operator="between">
      <formula>0.75</formula>
      <formula>0.85</formula>
    </cfRule>
    <cfRule type="cellIs" dxfId="58" priority="53" operator="greaterThan">
      <formula>0.85</formula>
    </cfRule>
    <cfRule type="cellIs" dxfId="57" priority="54" operator="lessThan">
      <formula>0.75</formula>
    </cfRule>
  </conditionalFormatting>
  <conditionalFormatting sqref="BJ13">
    <cfRule type="cellIs" dxfId="53" priority="55" operator="between">
      <formula>0.75</formula>
      <formula>0.85</formula>
    </cfRule>
    <cfRule type="cellIs" dxfId="52" priority="56" operator="greaterThan">
      <formula>0.85</formula>
    </cfRule>
    <cfRule type="cellIs" dxfId="51" priority="57" operator="lessThan">
      <formula>0.75</formula>
    </cfRule>
  </conditionalFormatting>
  <conditionalFormatting sqref="BJ20">
    <cfRule type="cellIs" dxfId="50" priority="49" operator="between">
      <formula>0.75</formula>
      <formula>0.85</formula>
    </cfRule>
    <cfRule type="cellIs" dxfId="49" priority="50" operator="greaterThan">
      <formula>0.85</formula>
    </cfRule>
    <cfRule type="cellIs" dxfId="48" priority="51" operator="lessThan">
      <formula>0.75</formula>
    </cfRule>
  </conditionalFormatting>
  <conditionalFormatting sqref="BJ24">
    <cfRule type="cellIs" dxfId="38" priority="34" operator="between">
      <formula>0.75</formula>
      <formula>0.85</formula>
    </cfRule>
    <cfRule type="cellIs" dxfId="37" priority="35" operator="greaterThan">
      <formula>0.85</formula>
    </cfRule>
    <cfRule type="cellIs" dxfId="36" priority="36" operator="lessThan">
      <formula>0.75</formula>
    </cfRule>
  </conditionalFormatting>
  <conditionalFormatting sqref="BJ10">
    <cfRule type="cellIs" dxfId="32" priority="31" operator="between">
      <formula>0.75</formula>
      <formula>0.85</formula>
    </cfRule>
    <cfRule type="cellIs" dxfId="31" priority="32" operator="greaterThan">
      <formula>0.85</formula>
    </cfRule>
    <cfRule type="cellIs" dxfId="30" priority="33" operator="lessThan">
      <formula>0.75</formula>
    </cfRule>
  </conditionalFormatting>
  <conditionalFormatting sqref="BJ11">
    <cfRule type="cellIs" dxfId="29" priority="28" operator="between">
      <formula>0.75</formula>
      <formula>0.85</formula>
    </cfRule>
    <cfRule type="cellIs" dxfId="28" priority="29" operator="greaterThan">
      <formula>0.85</formula>
    </cfRule>
    <cfRule type="cellIs" dxfId="27" priority="30" operator="lessThan">
      <formula>0.75</formula>
    </cfRule>
  </conditionalFormatting>
  <conditionalFormatting sqref="BJ16">
    <cfRule type="cellIs" dxfId="26" priority="25" operator="between">
      <formula>0.75</formula>
      <formula>0.85</formula>
    </cfRule>
    <cfRule type="cellIs" dxfId="25" priority="26" operator="greaterThan">
      <formula>0.85</formula>
    </cfRule>
    <cfRule type="cellIs" dxfId="24" priority="27" operator="lessThan">
      <formula>0.75</formula>
    </cfRule>
  </conditionalFormatting>
  <conditionalFormatting sqref="BJ17">
    <cfRule type="cellIs" dxfId="23" priority="22" operator="between">
      <formula>0.75</formula>
      <formula>0.85</formula>
    </cfRule>
    <cfRule type="cellIs" dxfId="22" priority="23" operator="greaterThan">
      <formula>0.85</formula>
    </cfRule>
    <cfRule type="cellIs" dxfId="21" priority="24" operator="lessThan">
      <formula>0.75</formula>
    </cfRule>
  </conditionalFormatting>
  <conditionalFormatting sqref="BJ18">
    <cfRule type="cellIs" dxfId="20" priority="19" operator="between">
      <formula>0.75</formula>
      <formula>0.85</formula>
    </cfRule>
    <cfRule type="cellIs" dxfId="19" priority="20" operator="greaterThan">
      <formula>0.85</formula>
    </cfRule>
    <cfRule type="cellIs" dxfId="18" priority="21" operator="lessThan">
      <formula>0.75</formula>
    </cfRule>
  </conditionalFormatting>
  <conditionalFormatting sqref="BJ19">
    <cfRule type="cellIs" dxfId="17" priority="16" operator="between">
      <formula>0.75</formula>
      <formula>0.85</formula>
    </cfRule>
    <cfRule type="cellIs" dxfId="16" priority="17" operator="greaterThan">
      <formula>0.85</formula>
    </cfRule>
    <cfRule type="cellIs" dxfId="15" priority="18" operator="lessThan">
      <formula>0.75</formula>
    </cfRule>
  </conditionalFormatting>
  <conditionalFormatting sqref="BJ21">
    <cfRule type="cellIs" dxfId="14" priority="13" operator="between">
      <formula>0.75</formula>
      <formula>0.85</formula>
    </cfRule>
    <cfRule type="cellIs" dxfId="13" priority="14" operator="greaterThan">
      <formula>0.85</formula>
    </cfRule>
    <cfRule type="cellIs" dxfId="12" priority="15" operator="lessThan">
      <formula>0.75</formula>
    </cfRule>
  </conditionalFormatting>
  <conditionalFormatting sqref="BJ22">
    <cfRule type="cellIs" dxfId="8" priority="7" operator="between">
      <formula>0.75</formula>
      <formula>0.85</formula>
    </cfRule>
    <cfRule type="cellIs" dxfId="7" priority="8" operator="greaterThan">
      <formula>0.85</formula>
    </cfRule>
    <cfRule type="cellIs" dxfId="6" priority="9" operator="lessThan">
      <formula>0.75</formula>
    </cfRule>
  </conditionalFormatting>
  <conditionalFormatting sqref="BJ23">
    <cfRule type="cellIs" dxfId="5" priority="4" operator="between">
      <formula>0.75</formula>
      <formula>0.85</formula>
    </cfRule>
    <cfRule type="cellIs" dxfId="4" priority="5" operator="greaterThan">
      <formula>0.85</formula>
    </cfRule>
    <cfRule type="cellIs" dxfId="3" priority="6" operator="lessThan">
      <formula>0.75</formula>
    </cfRule>
  </conditionalFormatting>
  <conditionalFormatting sqref="BJ25">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4">
    <dataValidation allowBlank="1" showInputMessage="1" showErrorMessage="1" promptTitle="Producto" prompt="Describa el resultado de lo que se espera alcanzar cuando se cumpla la meta" sqref="J9 J18:J19 J25:M25" xr:uid="{F8A9B68B-E252-4B34-9760-AF3B1C216F89}"/>
    <dataValidation allowBlank="1" showInputMessage="1" showErrorMessage="1" prompt="Registre el o los productos o entregables que servirán de evidencia  " sqref="J14:J15 J12" xr:uid="{0729A5DE-D1FA-4A21-B472-6A283D276DB0}"/>
    <dataValidation allowBlank="1" showInputMessage="1" showErrorMessage="1" prompt="Registre las actividades macro que se requieren para cumplir las metas" sqref="I24:J24 I14:J15 I12:J12 P24:S24" xr:uid="{B94F98F9-E38E-48F6-B2AA-32CDE9F4480A}"/>
    <dataValidation allowBlank="1" showInputMessage="1" showErrorMessage="1" promptTitle="Actividades" prompt="Registre las actividades macro que se requieren realizar para lograr la meta" sqref="I18:I19 I9:J9 W25 U25 I25:M25" xr:uid="{BF348D43-AFE3-40B6-B925-4F54A074E807}"/>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BD60-FBB3-4896-86C6-9572F1B122FE}">
  <dimension ref="A1:AG25"/>
  <sheetViews>
    <sheetView topLeftCell="A5" zoomScale="96" zoomScaleNormal="96" workbookViewId="0">
      <pane xSplit="4" ySplit="3" topLeftCell="V21" activePane="bottomRight" state="frozen"/>
      <selection activeCell="A5" sqref="A5"/>
      <selection pane="topRight" activeCell="E5" sqref="E5"/>
      <selection pane="bottomLeft" activeCell="A8" sqref="A8"/>
      <selection pane="bottomRight" activeCell="AI23" sqref="AI23"/>
    </sheetView>
  </sheetViews>
  <sheetFormatPr baseColWidth="10" defaultRowHeight="14.4" x14ac:dyDescent="0.55000000000000004"/>
  <cols>
    <col min="1" max="1" width="38.578125" customWidth="1"/>
    <col min="2" max="3" width="16" hidden="1" customWidth="1"/>
    <col min="4" max="4" width="32.68359375" customWidth="1"/>
    <col min="5" max="5" width="28" customWidth="1"/>
    <col min="6" max="11" width="7.578125" customWidth="1"/>
    <col min="12" max="17" width="8.5234375" customWidth="1"/>
    <col min="18" max="18" width="8.9453125" customWidth="1"/>
    <col min="19" max="21" width="11.15625" customWidth="1"/>
    <col min="22" max="25" width="12.3671875" customWidth="1"/>
    <col min="26" max="26" width="11" hidden="1" customWidth="1"/>
    <col min="27" max="27" width="6.15625" hidden="1" customWidth="1"/>
    <col min="28" max="28" width="5.578125" hidden="1" customWidth="1"/>
    <col min="29" max="29" width="7.41796875" hidden="1" customWidth="1"/>
    <col min="30" max="30" width="2.41796875" hidden="1" customWidth="1"/>
    <col min="31" max="31" width="4.41796875" hidden="1" customWidth="1"/>
  </cols>
  <sheetData>
    <row r="1" spans="1:33" s="3" customFormat="1" ht="14.1" x14ac:dyDescent="0.5">
      <c r="A1" s="251"/>
      <c r="B1" s="268" t="s">
        <v>118</v>
      </c>
      <c r="C1" s="269"/>
      <c r="D1" s="269"/>
      <c r="E1" s="269"/>
      <c r="F1" s="269"/>
      <c r="G1" s="269"/>
      <c r="H1" s="269"/>
      <c r="I1" s="269"/>
      <c r="J1" s="269"/>
      <c r="K1" s="269"/>
      <c r="L1" s="269"/>
      <c r="M1" s="269"/>
      <c r="N1" s="269"/>
      <c r="O1" s="269"/>
      <c r="P1" s="269"/>
      <c r="Q1" s="269"/>
      <c r="R1" s="269"/>
      <c r="S1" s="269"/>
      <c r="T1" s="269"/>
      <c r="U1" s="269"/>
      <c r="V1" s="269"/>
      <c r="W1" s="269"/>
      <c r="X1" s="269"/>
      <c r="Y1" s="139" t="s">
        <v>116</v>
      </c>
    </row>
    <row r="2" spans="1:33" s="3" customFormat="1" ht="14.1" x14ac:dyDescent="0.5">
      <c r="A2" s="251"/>
      <c r="B2" s="268"/>
      <c r="C2" s="269"/>
      <c r="D2" s="269"/>
      <c r="E2" s="269"/>
      <c r="F2" s="269"/>
      <c r="G2" s="269"/>
      <c r="H2" s="269"/>
      <c r="I2" s="269"/>
      <c r="J2" s="269"/>
      <c r="K2" s="269"/>
      <c r="L2" s="269"/>
      <c r="M2" s="269"/>
      <c r="N2" s="269"/>
      <c r="O2" s="269"/>
      <c r="P2" s="269"/>
      <c r="Q2" s="269"/>
      <c r="R2" s="269"/>
      <c r="S2" s="269"/>
      <c r="T2" s="269"/>
      <c r="U2" s="269"/>
      <c r="V2" s="269"/>
      <c r="W2" s="269"/>
      <c r="X2" s="269"/>
      <c r="Y2" s="139" t="s">
        <v>121</v>
      </c>
    </row>
    <row r="3" spans="1:33" s="3" customFormat="1" ht="14.1" x14ac:dyDescent="0.5">
      <c r="A3" s="251"/>
      <c r="B3" s="268"/>
      <c r="C3" s="269"/>
      <c r="D3" s="269"/>
      <c r="E3" s="269"/>
      <c r="F3" s="269"/>
      <c r="G3" s="269"/>
      <c r="H3" s="269"/>
      <c r="I3" s="269"/>
      <c r="J3" s="269"/>
      <c r="K3" s="269"/>
      <c r="L3" s="269"/>
      <c r="M3" s="269"/>
      <c r="N3" s="269"/>
      <c r="O3" s="269"/>
      <c r="P3" s="269"/>
      <c r="Q3" s="269"/>
      <c r="R3" s="269"/>
      <c r="S3" s="269"/>
      <c r="T3" s="269"/>
      <c r="U3" s="269"/>
      <c r="V3" s="269"/>
      <c r="W3" s="269"/>
      <c r="X3" s="269"/>
      <c r="Y3" s="139" t="s">
        <v>117</v>
      </c>
    </row>
    <row r="4" spans="1:33" s="3" customFormat="1" ht="20.399999999999999" x14ac:dyDescent="0.5">
      <c r="A4" s="251"/>
      <c r="B4" s="270"/>
      <c r="C4" s="271"/>
      <c r="D4" s="271"/>
      <c r="E4" s="271"/>
      <c r="F4" s="271"/>
      <c r="G4" s="271"/>
      <c r="H4" s="271"/>
      <c r="I4" s="271"/>
      <c r="J4" s="271"/>
      <c r="K4" s="271"/>
      <c r="L4" s="271"/>
      <c r="M4" s="271"/>
      <c r="N4" s="271"/>
      <c r="O4" s="271"/>
      <c r="P4" s="271"/>
      <c r="Q4" s="271"/>
      <c r="R4" s="271"/>
      <c r="S4" s="271"/>
      <c r="T4" s="271"/>
      <c r="U4" s="271"/>
      <c r="V4" s="271"/>
      <c r="W4" s="271"/>
      <c r="X4" s="271"/>
      <c r="Y4" s="139" t="s">
        <v>120</v>
      </c>
    </row>
    <row r="5" spans="1:33" s="73" customFormat="1" ht="15" customHeight="1" x14ac:dyDescent="0.35">
      <c r="A5" s="259" t="s">
        <v>53</v>
      </c>
      <c r="B5" s="260"/>
      <c r="C5" s="260"/>
      <c r="D5" s="261"/>
      <c r="E5" s="262"/>
      <c r="F5" s="281" t="s">
        <v>111</v>
      </c>
      <c r="G5" s="281"/>
      <c r="H5" s="281" t="s">
        <v>50</v>
      </c>
      <c r="I5" s="281"/>
      <c r="J5" s="281" t="s">
        <v>81</v>
      </c>
      <c r="K5" s="281"/>
      <c r="L5" s="287" t="s">
        <v>252</v>
      </c>
      <c r="M5" s="287"/>
      <c r="N5" s="287"/>
      <c r="O5" s="287"/>
      <c r="P5" s="287"/>
      <c r="Q5" s="287"/>
      <c r="R5" s="272" t="s">
        <v>257</v>
      </c>
      <c r="S5" s="272" t="s">
        <v>258</v>
      </c>
      <c r="T5" s="256" t="s">
        <v>259</v>
      </c>
      <c r="U5" s="256" t="s">
        <v>260</v>
      </c>
      <c r="V5" s="256" t="s">
        <v>253</v>
      </c>
      <c r="W5" s="256" t="s">
        <v>256</v>
      </c>
      <c r="X5" s="256" t="s">
        <v>255</v>
      </c>
      <c r="Y5" s="256" t="s">
        <v>254</v>
      </c>
      <c r="Z5" s="288" t="s">
        <v>81</v>
      </c>
      <c r="AA5" s="288"/>
      <c r="AB5" s="288" t="s">
        <v>82</v>
      </c>
      <c r="AC5" s="288"/>
      <c r="AD5" s="288" t="s">
        <v>83</v>
      </c>
      <c r="AE5" s="288"/>
    </row>
    <row r="6" spans="1:33" s="73" customFormat="1" ht="15" customHeight="1" x14ac:dyDescent="0.35">
      <c r="A6" s="263"/>
      <c r="B6" s="264"/>
      <c r="C6" s="264"/>
      <c r="D6" s="265"/>
      <c r="E6" s="266"/>
      <c r="F6" s="281"/>
      <c r="G6" s="281"/>
      <c r="H6" s="281"/>
      <c r="I6" s="281"/>
      <c r="J6" s="281"/>
      <c r="K6" s="281"/>
      <c r="L6" s="287"/>
      <c r="M6" s="287"/>
      <c r="N6" s="287"/>
      <c r="O6" s="287"/>
      <c r="P6" s="287"/>
      <c r="Q6" s="287"/>
      <c r="R6" s="272"/>
      <c r="S6" s="272"/>
      <c r="T6" s="257"/>
      <c r="U6" s="257"/>
      <c r="V6" s="257"/>
      <c r="W6" s="257"/>
      <c r="X6" s="257"/>
      <c r="Y6" s="257"/>
      <c r="Z6" s="288"/>
      <c r="AA6" s="288"/>
      <c r="AB6" s="288"/>
      <c r="AC6" s="288"/>
      <c r="AD6" s="288"/>
      <c r="AE6" s="288"/>
    </row>
    <row r="7" spans="1:33" s="73" customFormat="1" ht="50.25" customHeight="1" x14ac:dyDescent="0.35">
      <c r="A7" s="140" t="s">
        <v>7</v>
      </c>
      <c r="B7" s="141" t="s">
        <v>112</v>
      </c>
      <c r="C7" s="141"/>
      <c r="D7" s="140" t="s">
        <v>32</v>
      </c>
      <c r="E7" s="140" t="s">
        <v>115</v>
      </c>
      <c r="F7" s="142" t="s">
        <v>68</v>
      </c>
      <c r="G7" s="143" t="s">
        <v>71</v>
      </c>
      <c r="H7" s="143" t="s">
        <v>68</v>
      </c>
      <c r="I7" s="143" t="s">
        <v>71</v>
      </c>
      <c r="J7" s="143" t="s">
        <v>68</v>
      </c>
      <c r="K7" s="143" t="s">
        <v>71</v>
      </c>
      <c r="L7" s="143" t="s">
        <v>68</v>
      </c>
      <c r="M7" s="142" t="s">
        <v>276</v>
      </c>
      <c r="N7" s="142" t="s">
        <v>277</v>
      </c>
      <c r="O7" s="142" t="s">
        <v>278</v>
      </c>
      <c r="P7" s="142" t="s">
        <v>279</v>
      </c>
      <c r="Q7" s="142" t="s">
        <v>2</v>
      </c>
      <c r="R7" s="272"/>
      <c r="S7" s="272"/>
      <c r="T7" s="258"/>
      <c r="U7" s="258"/>
      <c r="V7" s="258"/>
      <c r="W7" s="258"/>
      <c r="X7" s="258"/>
      <c r="Y7" s="258"/>
      <c r="Z7" s="144" t="s">
        <v>68</v>
      </c>
      <c r="AA7" s="144" t="s">
        <v>71</v>
      </c>
      <c r="AB7" s="144" t="s">
        <v>68</v>
      </c>
      <c r="AC7" s="144" t="s">
        <v>71</v>
      </c>
      <c r="AD7" s="144" t="s">
        <v>68</v>
      </c>
      <c r="AE7" s="145" t="s">
        <v>71</v>
      </c>
    </row>
    <row r="8" spans="1:33" s="73" customFormat="1" ht="84.75" customHeight="1" x14ac:dyDescent="0.35">
      <c r="A8" s="62" t="s">
        <v>8</v>
      </c>
      <c r="B8" s="63">
        <v>1</v>
      </c>
      <c r="C8" s="64"/>
      <c r="D8" s="62" t="s">
        <v>178</v>
      </c>
      <c r="E8" s="14" t="s">
        <v>171</v>
      </c>
      <c r="F8" s="65">
        <v>1</v>
      </c>
      <c r="G8" s="66">
        <v>1</v>
      </c>
      <c r="H8" s="65">
        <v>1</v>
      </c>
      <c r="I8" s="67">
        <v>1</v>
      </c>
      <c r="J8" s="65">
        <v>1</v>
      </c>
      <c r="K8" s="66">
        <v>1</v>
      </c>
      <c r="L8" s="65">
        <v>1</v>
      </c>
      <c r="M8" s="68">
        <v>1</v>
      </c>
      <c r="N8" s="69">
        <v>0</v>
      </c>
      <c r="O8" s="69">
        <v>0</v>
      </c>
      <c r="P8" s="69">
        <v>0</v>
      </c>
      <c r="Q8" s="70">
        <f>'Plan Estratégico 2023'!BJ9</f>
        <v>0.75</v>
      </c>
      <c r="R8" s="104">
        <f>M8</f>
        <v>1</v>
      </c>
      <c r="S8" s="104">
        <f>N8</f>
        <v>0</v>
      </c>
      <c r="T8" s="104">
        <f>O8</f>
        <v>0</v>
      </c>
      <c r="U8" s="104">
        <f>P8</f>
        <v>0</v>
      </c>
      <c r="V8" s="104">
        <f>AVERAGE(G8,I8,K8,Q8)</f>
        <v>0.9375</v>
      </c>
      <c r="W8" s="104">
        <f>AVERAGE(G8,I8,K8,Q8)</f>
        <v>0.9375</v>
      </c>
      <c r="X8" s="105">
        <f>AVERAGE(G8,I8,K8,Q8)</f>
        <v>0.9375</v>
      </c>
      <c r="Y8" s="104">
        <f>AVERAGE(G8,I8,K8,Q8)</f>
        <v>0.9375</v>
      </c>
      <c r="Z8" s="71">
        <v>1</v>
      </c>
      <c r="AA8" s="72"/>
      <c r="AB8" s="65">
        <v>1</v>
      </c>
      <c r="AC8" s="72"/>
      <c r="AD8" s="72"/>
      <c r="AF8" s="74"/>
      <c r="AG8" s="74"/>
    </row>
    <row r="9" spans="1:33" s="73" customFormat="1" ht="38.25" customHeight="1" x14ac:dyDescent="0.35">
      <c r="A9" s="283" t="s">
        <v>10</v>
      </c>
      <c r="B9" s="276">
        <v>0.25</v>
      </c>
      <c r="C9" s="75"/>
      <c r="D9" s="284" t="s">
        <v>179</v>
      </c>
      <c r="E9" s="52" t="s">
        <v>195</v>
      </c>
      <c r="F9" s="77">
        <v>1</v>
      </c>
      <c r="G9" s="78">
        <v>1</v>
      </c>
      <c r="H9" s="77">
        <v>1</v>
      </c>
      <c r="I9" s="79">
        <v>0.28999999999999998</v>
      </c>
      <c r="J9" s="77">
        <v>1</v>
      </c>
      <c r="K9" s="78">
        <v>1</v>
      </c>
      <c r="L9" s="77">
        <v>1</v>
      </c>
      <c r="M9" s="80">
        <v>1</v>
      </c>
      <c r="N9" s="69">
        <v>0</v>
      </c>
      <c r="O9" s="69">
        <v>0</v>
      </c>
      <c r="P9" s="69">
        <v>0</v>
      </c>
      <c r="Q9" s="82">
        <f>'Plan Estratégico 2023'!BJ10</f>
        <v>0.75271739130434789</v>
      </c>
      <c r="R9" s="252">
        <f>AVERAGE(M9:M16)</f>
        <v>1</v>
      </c>
      <c r="S9" s="252">
        <f>AVERAGE(N9:N16)</f>
        <v>0</v>
      </c>
      <c r="T9" s="254">
        <f>AVERAGE(O9,O10,O15,O16)</f>
        <v>0</v>
      </c>
      <c r="U9" s="254">
        <f>AVERAGE(P9,P10,P15,P16)</f>
        <v>0</v>
      </c>
      <c r="V9" s="254">
        <v>0.88000000000000012</v>
      </c>
      <c r="W9" s="254">
        <f>AVERAGE(Q9:Q16)</f>
        <v>0.90692934782608692</v>
      </c>
      <c r="X9" s="273">
        <v>1</v>
      </c>
      <c r="Y9" s="254"/>
      <c r="Z9" s="83">
        <v>1</v>
      </c>
      <c r="AA9" s="84"/>
      <c r="AB9" s="77">
        <v>1</v>
      </c>
      <c r="AC9" s="84"/>
      <c r="AD9" s="84"/>
      <c r="AF9" s="275"/>
      <c r="AG9" s="275"/>
    </row>
    <row r="10" spans="1:33" s="73" customFormat="1" ht="38.25" customHeight="1" x14ac:dyDescent="0.35">
      <c r="A10" s="283"/>
      <c r="B10" s="277"/>
      <c r="C10" s="85"/>
      <c r="D10" s="286"/>
      <c r="E10" s="52" t="s">
        <v>194</v>
      </c>
      <c r="F10" s="77">
        <v>1</v>
      </c>
      <c r="G10" s="78">
        <v>1</v>
      </c>
      <c r="H10" s="77">
        <v>1</v>
      </c>
      <c r="I10" s="88">
        <v>0.95</v>
      </c>
      <c r="J10" s="77">
        <v>1</v>
      </c>
      <c r="K10" s="78">
        <v>1</v>
      </c>
      <c r="L10" s="77">
        <v>1</v>
      </c>
      <c r="M10" s="80">
        <v>1</v>
      </c>
      <c r="N10" s="69">
        <v>0</v>
      </c>
      <c r="O10" s="69">
        <v>0</v>
      </c>
      <c r="P10" s="69">
        <v>0</v>
      </c>
      <c r="Q10" s="82">
        <f>'Plan Estratégico 2023'!BJ11</f>
        <v>0.75</v>
      </c>
      <c r="R10" s="253"/>
      <c r="S10" s="253"/>
      <c r="T10" s="267"/>
      <c r="U10" s="267"/>
      <c r="V10" s="267"/>
      <c r="W10" s="267"/>
      <c r="X10" s="273"/>
      <c r="Y10" s="267"/>
      <c r="Z10" s="83">
        <v>1</v>
      </c>
      <c r="AA10" s="84"/>
      <c r="AB10" s="77">
        <v>1</v>
      </c>
      <c r="AC10" s="84"/>
      <c r="AD10" s="84"/>
      <c r="AF10" s="275"/>
      <c r="AG10" s="275"/>
    </row>
    <row r="11" spans="1:33" s="73" customFormat="1" ht="54.75" customHeight="1" x14ac:dyDescent="0.35">
      <c r="A11" s="283"/>
      <c r="B11" s="86">
        <v>0.25</v>
      </c>
      <c r="C11" s="75"/>
      <c r="D11" s="87" t="s">
        <v>180</v>
      </c>
      <c r="E11" s="52" t="s">
        <v>196</v>
      </c>
      <c r="F11" s="77">
        <v>1</v>
      </c>
      <c r="G11" s="78">
        <v>1</v>
      </c>
      <c r="H11" s="77">
        <v>1</v>
      </c>
      <c r="I11" s="88">
        <v>1</v>
      </c>
      <c r="J11" s="91" t="s">
        <v>110</v>
      </c>
      <c r="K11" s="91" t="s">
        <v>110</v>
      </c>
      <c r="L11" s="91" t="s">
        <v>110</v>
      </c>
      <c r="M11" s="91" t="s">
        <v>110</v>
      </c>
      <c r="N11" s="91" t="s">
        <v>110</v>
      </c>
      <c r="O11" s="91" t="s">
        <v>110</v>
      </c>
      <c r="P11" s="91" t="s">
        <v>110</v>
      </c>
      <c r="Q11" s="91" t="s">
        <v>110</v>
      </c>
      <c r="R11" s="253"/>
      <c r="S11" s="253"/>
      <c r="T11" s="267"/>
      <c r="U11" s="267"/>
      <c r="V11" s="267"/>
      <c r="W11" s="267"/>
      <c r="X11" s="273"/>
      <c r="Y11" s="267"/>
      <c r="Z11" s="83">
        <v>1</v>
      </c>
      <c r="AA11" s="84"/>
      <c r="AB11" s="77">
        <v>1</v>
      </c>
      <c r="AC11" s="84"/>
      <c r="AD11" s="84"/>
      <c r="AF11" s="89"/>
    </row>
    <row r="12" spans="1:33" s="73" customFormat="1" ht="42.75" customHeight="1" x14ac:dyDescent="0.35">
      <c r="A12" s="283"/>
      <c r="B12" s="276">
        <f>1/4</f>
        <v>0.25</v>
      </c>
      <c r="C12" s="75"/>
      <c r="D12" s="284" t="s">
        <v>181</v>
      </c>
      <c r="E12" s="52" t="s">
        <v>197</v>
      </c>
      <c r="F12" s="77">
        <v>0</v>
      </c>
      <c r="G12" s="77">
        <v>0</v>
      </c>
      <c r="H12" s="77">
        <v>1</v>
      </c>
      <c r="I12" s="88">
        <v>0.9</v>
      </c>
      <c r="J12" s="103">
        <v>1</v>
      </c>
      <c r="K12" s="78">
        <v>1</v>
      </c>
      <c r="L12" s="91" t="s">
        <v>175</v>
      </c>
      <c r="M12" s="91" t="s">
        <v>175</v>
      </c>
      <c r="N12" s="91" t="s">
        <v>175</v>
      </c>
      <c r="O12" s="91" t="s">
        <v>175</v>
      </c>
      <c r="P12" s="91" t="s">
        <v>175</v>
      </c>
      <c r="Q12" s="91" t="s">
        <v>175</v>
      </c>
      <c r="R12" s="253"/>
      <c r="S12" s="253"/>
      <c r="T12" s="267"/>
      <c r="U12" s="267"/>
      <c r="V12" s="267"/>
      <c r="W12" s="267"/>
      <c r="X12" s="273"/>
      <c r="Y12" s="267"/>
      <c r="Z12" s="83">
        <v>1</v>
      </c>
      <c r="AA12" s="84"/>
      <c r="AB12" s="77">
        <v>1</v>
      </c>
      <c r="AC12" s="84"/>
      <c r="AD12" s="84"/>
    </row>
    <row r="13" spans="1:33" s="73" customFormat="1" ht="51" x14ac:dyDescent="0.35">
      <c r="A13" s="283"/>
      <c r="B13" s="278"/>
      <c r="C13" s="90"/>
      <c r="D13" s="285"/>
      <c r="E13" s="52" t="s">
        <v>198</v>
      </c>
      <c r="F13" s="77">
        <v>0</v>
      </c>
      <c r="G13" s="77">
        <v>0</v>
      </c>
      <c r="H13" s="77">
        <v>1</v>
      </c>
      <c r="I13" s="88">
        <v>0.95</v>
      </c>
      <c r="J13" s="103">
        <v>1</v>
      </c>
      <c r="K13" s="78">
        <v>1</v>
      </c>
      <c r="L13" s="91" t="s">
        <v>175</v>
      </c>
      <c r="M13" s="91" t="s">
        <v>175</v>
      </c>
      <c r="N13" s="91" t="s">
        <v>175</v>
      </c>
      <c r="O13" s="91" t="s">
        <v>175</v>
      </c>
      <c r="P13" s="91" t="s">
        <v>175</v>
      </c>
      <c r="Q13" s="91" t="s">
        <v>175</v>
      </c>
      <c r="R13" s="253"/>
      <c r="S13" s="253"/>
      <c r="T13" s="267"/>
      <c r="U13" s="267"/>
      <c r="V13" s="267"/>
      <c r="W13" s="267"/>
      <c r="X13" s="273"/>
      <c r="Y13" s="267"/>
      <c r="Z13" s="83">
        <v>1</v>
      </c>
      <c r="AA13" s="84"/>
      <c r="AB13" s="77">
        <v>1</v>
      </c>
      <c r="AC13" s="84"/>
      <c r="AD13" s="84"/>
    </row>
    <row r="14" spans="1:33" s="73" customFormat="1" ht="41.25" customHeight="1" x14ac:dyDescent="0.35">
      <c r="A14" s="283"/>
      <c r="B14" s="277"/>
      <c r="C14" s="85"/>
      <c r="D14" s="286"/>
      <c r="E14" s="52" t="s">
        <v>199</v>
      </c>
      <c r="F14" s="77">
        <v>0</v>
      </c>
      <c r="G14" s="77">
        <v>0</v>
      </c>
      <c r="H14" s="77">
        <v>1</v>
      </c>
      <c r="I14" s="88">
        <v>1</v>
      </c>
      <c r="J14" s="91" t="s">
        <v>110</v>
      </c>
      <c r="K14" s="91" t="s">
        <v>110</v>
      </c>
      <c r="L14" s="91" t="s">
        <v>110</v>
      </c>
      <c r="M14" s="91" t="s">
        <v>110</v>
      </c>
      <c r="N14" s="91" t="s">
        <v>110</v>
      </c>
      <c r="O14" s="91" t="s">
        <v>110</v>
      </c>
      <c r="P14" s="91" t="s">
        <v>110</v>
      </c>
      <c r="Q14" s="91" t="s">
        <v>110</v>
      </c>
      <c r="R14" s="253"/>
      <c r="S14" s="253"/>
      <c r="T14" s="267"/>
      <c r="U14" s="267"/>
      <c r="V14" s="267"/>
      <c r="W14" s="267"/>
      <c r="X14" s="273"/>
      <c r="Y14" s="267"/>
      <c r="Z14" s="83">
        <v>1</v>
      </c>
      <c r="AA14" s="84"/>
      <c r="AB14" s="77">
        <v>1</v>
      </c>
      <c r="AC14" s="84"/>
      <c r="AD14" s="84"/>
    </row>
    <row r="15" spans="1:33" s="73" customFormat="1" ht="30.75" customHeight="1" x14ac:dyDescent="0.35">
      <c r="A15" s="283"/>
      <c r="B15" s="92">
        <v>0.25</v>
      </c>
      <c r="C15" s="92"/>
      <c r="D15" s="87" t="s">
        <v>182</v>
      </c>
      <c r="E15" s="111" t="s">
        <v>202</v>
      </c>
      <c r="F15" s="77">
        <v>0</v>
      </c>
      <c r="G15" s="77">
        <v>0</v>
      </c>
      <c r="H15" s="77">
        <v>1</v>
      </c>
      <c r="I15" s="88">
        <v>1</v>
      </c>
      <c r="J15" s="77">
        <v>1</v>
      </c>
      <c r="K15" s="78">
        <v>1</v>
      </c>
      <c r="L15" s="77">
        <v>1</v>
      </c>
      <c r="M15" s="80">
        <f>L15</f>
        <v>1</v>
      </c>
      <c r="N15" s="69">
        <v>0</v>
      </c>
      <c r="O15" s="69">
        <v>0</v>
      </c>
      <c r="P15" s="69">
        <v>0</v>
      </c>
      <c r="Q15" s="82">
        <f>'Plan Estratégico 2023'!BJ16</f>
        <v>1.125</v>
      </c>
      <c r="R15" s="253"/>
      <c r="S15" s="253"/>
      <c r="T15" s="267"/>
      <c r="U15" s="267"/>
      <c r="V15" s="267"/>
      <c r="W15" s="267"/>
      <c r="X15" s="273"/>
      <c r="Y15" s="267"/>
      <c r="Z15" s="83">
        <v>1</v>
      </c>
      <c r="AA15" s="84"/>
      <c r="AB15" s="77">
        <v>1</v>
      </c>
      <c r="AC15" s="84"/>
      <c r="AD15" s="84"/>
    </row>
    <row r="16" spans="1:33" s="73" customFormat="1" ht="52.2" customHeight="1" x14ac:dyDescent="0.35">
      <c r="A16" s="283"/>
      <c r="B16" s="93"/>
      <c r="C16" s="93"/>
      <c r="D16" s="76" t="s">
        <v>183</v>
      </c>
      <c r="E16" s="76" t="s">
        <v>213</v>
      </c>
      <c r="F16" s="77">
        <v>0</v>
      </c>
      <c r="G16" s="77">
        <v>0</v>
      </c>
      <c r="H16" s="77">
        <v>1</v>
      </c>
      <c r="I16" s="88">
        <v>1.0900000000000001</v>
      </c>
      <c r="J16" s="77">
        <v>1</v>
      </c>
      <c r="K16" s="78">
        <v>1</v>
      </c>
      <c r="L16" s="77">
        <v>1</v>
      </c>
      <c r="M16" s="80" t="s">
        <v>109</v>
      </c>
      <c r="N16" s="80">
        <v>0</v>
      </c>
      <c r="O16" s="81">
        <v>0</v>
      </c>
      <c r="P16" s="81">
        <v>0</v>
      </c>
      <c r="Q16" s="82">
        <f>'Plan Estratégico 2023'!BJ17</f>
        <v>1</v>
      </c>
      <c r="R16" s="253"/>
      <c r="S16" s="253"/>
      <c r="T16" s="255"/>
      <c r="U16" s="255"/>
      <c r="V16" s="255"/>
      <c r="W16" s="255"/>
      <c r="X16" s="273"/>
      <c r="Y16" s="255"/>
      <c r="Z16" s="83">
        <v>1</v>
      </c>
      <c r="AA16" s="84"/>
      <c r="AB16" s="77">
        <v>1</v>
      </c>
      <c r="AC16" s="84"/>
      <c r="AD16" s="84"/>
    </row>
    <row r="17" spans="1:30" s="73" customFormat="1" ht="46.5" customHeight="1" x14ac:dyDescent="0.35">
      <c r="A17" s="282" t="s">
        <v>12</v>
      </c>
      <c r="B17" s="94">
        <v>0.3</v>
      </c>
      <c r="C17" s="94"/>
      <c r="D17" s="95" t="s">
        <v>184</v>
      </c>
      <c r="E17" s="13" t="s">
        <v>210</v>
      </c>
      <c r="F17" s="77">
        <v>0</v>
      </c>
      <c r="G17" s="77">
        <v>0</v>
      </c>
      <c r="H17" s="77">
        <v>1</v>
      </c>
      <c r="I17" s="88">
        <v>1</v>
      </c>
      <c r="J17" s="77">
        <v>1</v>
      </c>
      <c r="K17" s="78">
        <v>1</v>
      </c>
      <c r="L17" s="77">
        <v>1</v>
      </c>
      <c r="M17" s="80">
        <f>L17</f>
        <v>1</v>
      </c>
      <c r="N17" s="69">
        <v>0</v>
      </c>
      <c r="O17" s="69">
        <v>0</v>
      </c>
      <c r="P17" s="69">
        <v>0</v>
      </c>
      <c r="Q17" s="82">
        <f>'Plan Estratégico 2023'!BJ18</f>
        <v>0.66666666666666663</v>
      </c>
      <c r="R17" s="252">
        <f xml:space="preserve"> AVERAGE(M17:M18)</f>
        <v>1</v>
      </c>
      <c r="S17" s="252">
        <f xml:space="preserve"> AVERAGE(N17:N18)</f>
        <v>0</v>
      </c>
      <c r="T17" s="254">
        <f>AVERAGE(O17:O18)</f>
        <v>0</v>
      </c>
      <c r="U17" s="254">
        <f>AVERAGE(P17:P18)</f>
        <v>0</v>
      </c>
      <c r="V17" s="254">
        <v>1</v>
      </c>
      <c r="W17" s="254">
        <f>AVERAGE(Q17:Q18)</f>
        <v>0.70833333333333326</v>
      </c>
      <c r="X17" s="273">
        <f>AVERAGE( AVERAGE(N17:N18), AVERAGE(S17:S18))</f>
        <v>0</v>
      </c>
      <c r="Y17" s="254"/>
      <c r="Z17" s="83">
        <v>1</v>
      </c>
      <c r="AA17" s="77"/>
      <c r="AB17" s="77">
        <v>1</v>
      </c>
      <c r="AC17" s="84"/>
      <c r="AD17" s="84"/>
    </row>
    <row r="18" spans="1:30" s="73" customFormat="1" ht="54.9" customHeight="1" x14ac:dyDescent="0.35">
      <c r="A18" s="282"/>
      <c r="B18" s="94">
        <v>0.7</v>
      </c>
      <c r="C18" s="94"/>
      <c r="D18" s="95" t="s">
        <v>185</v>
      </c>
      <c r="E18" s="13" t="s">
        <v>214</v>
      </c>
      <c r="F18" s="77">
        <v>0</v>
      </c>
      <c r="G18" s="77">
        <v>0</v>
      </c>
      <c r="H18" s="77">
        <v>1</v>
      </c>
      <c r="I18" s="88">
        <v>1</v>
      </c>
      <c r="J18" s="77">
        <v>1</v>
      </c>
      <c r="K18" s="78">
        <v>1</v>
      </c>
      <c r="L18" s="77">
        <v>1</v>
      </c>
      <c r="M18" s="80">
        <f>L18</f>
        <v>1</v>
      </c>
      <c r="N18" s="69">
        <v>0</v>
      </c>
      <c r="O18" s="69">
        <v>0</v>
      </c>
      <c r="P18" s="69">
        <v>0</v>
      </c>
      <c r="Q18" s="82">
        <f>'Plan Estratégico 2023'!BJ19</f>
        <v>0.75</v>
      </c>
      <c r="R18" s="253"/>
      <c r="S18" s="253"/>
      <c r="T18" s="255"/>
      <c r="U18" s="255"/>
      <c r="V18" s="255"/>
      <c r="W18" s="255"/>
      <c r="X18" s="274"/>
      <c r="Y18" s="255"/>
      <c r="Z18" s="83">
        <v>1</v>
      </c>
      <c r="AA18" s="84"/>
      <c r="AB18" s="77">
        <v>1</v>
      </c>
      <c r="AC18" s="84"/>
      <c r="AD18" s="84"/>
    </row>
    <row r="19" spans="1:30" s="73" customFormat="1" ht="35.700000000000003" customHeight="1" x14ac:dyDescent="0.35">
      <c r="A19" s="279" t="s">
        <v>0</v>
      </c>
      <c r="B19" s="150">
        <v>0.25</v>
      </c>
      <c r="C19" s="150"/>
      <c r="D19" s="137" t="s">
        <v>223</v>
      </c>
      <c r="E19" s="151" t="s">
        <v>218</v>
      </c>
      <c r="F19" s="96" t="s">
        <v>73</v>
      </c>
      <c r="G19" s="115" t="s">
        <v>73</v>
      </c>
      <c r="H19" s="96" t="s">
        <v>222</v>
      </c>
      <c r="I19" s="88">
        <v>1.75</v>
      </c>
      <c r="J19" s="97">
        <v>1</v>
      </c>
      <c r="K19" s="78">
        <v>1.0366146458583434</v>
      </c>
      <c r="L19" s="91" t="s">
        <v>175</v>
      </c>
      <c r="M19" s="91" t="s">
        <v>175</v>
      </c>
      <c r="N19" s="91" t="s">
        <v>175</v>
      </c>
      <c r="O19" s="91" t="s">
        <v>175</v>
      </c>
      <c r="P19" s="91" t="s">
        <v>175</v>
      </c>
      <c r="Q19" s="91" t="s">
        <v>175</v>
      </c>
      <c r="R19" s="252">
        <f>AVERAGE(M19:M21)</f>
        <v>1</v>
      </c>
      <c r="S19" s="252">
        <f>AVERAGE(N19:N21)</f>
        <v>0</v>
      </c>
      <c r="T19" s="254">
        <f>AVERAGE(O19:O21)</f>
        <v>0</v>
      </c>
      <c r="U19" s="254">
        <f>AVERAGE(P19:P21)</f>
        <v>0</v>
      </c>
      <c r="V19" s="254">
        <v>1.0576594274073301</v>
      </c>
      <c r="W19" s="254">
        <f>AVERAGE(Q19:Q21)</f>
        <v>0.16666666666666666</v>
      </c>
      <c r="X19" s="289">
        <f>AVERAGE( AVERAGE(N19:N21), AVERAGE(S19:S21))</f>
        <v>0</v>
      </c>
      <c r="Y19" s="254"/>
      <c r="Z19" s="98" t="s">
        <v>74</v>
      </c>
      <c r="AA19" s="96" t="s">
        <v>73</v>
      </c>
      <c r="AB19" s="96" t="s">
        <v>74</v>
      </c>
      <c r="AC19" s="84"/>
      <c r="AD19" s="84"/>
    </row>
    <row r="20" spans="1:30" s="73" customFormat="1" ht="66" customHeight="1" x14ac:dyDescent="0.35">
      <c r="A20" s="280"/>
      <c r="B20" s="150">
        <v>0.25</v>
      </c>
      <c r="C20" s="150"/>
      <c r="D20" s="137" t="s">
        <v>186</v>
      </c>
      <c r="E20" s="151" t="s">
        <v>219</v>
      </c>
      <c r="F20" s="77">
        <v>0</v>
      </c>
      <c r="G20" s="77">
        <v>0</v>
      </c>
      <c r="H20" s="96" t="s">
        <v>75</v>
      </c>
      <c r="I20" s="115" t="s">
        <v>75</v>
      </c>
      <c r="J20" s="96" t="s">
        <v>221</v>
      </c>
      <c r="K20" s="115" t="s">
        <v>221</v>
      </c>
      <c r="L20" s="96" t="s">
        <v>76</v>
      </c>
      <c r="M20" s="80">
        <v>1</v>
      </c>
      <c r="N20" s="81">
        <v>0</v>
      </c>
      <c r="O20" s="81">
        <v>0</v>
      </c>
      <c r="P20" s="81">
        <v>0</v>
      </c>
      <c r="Q20" s="82">
        <f>'Plan Estratégico 2023'!BJ21</f>
        <v>0.33333333333333331</v>
      </c>
      <c r="R20" s="253"/>
      <c r="S20" s="253"/>
      <c r="T20" s="267"/>
      <c r="U20" s="267"/>
      <c r="V20" s="267"/>
      <c r="W20" s="267"/>
      <c r="X20" s="290"/>
      <c r="Y20" s="267"/>
      <c r="Z20" s="98" t="s">
        <v>77</v>
      </c>
      <c r="AA20" s="96" t="s">
        <v>77</v>
      </c>
      <c r="AB20" s="96" t="s">
        <v>78</v>
      </c>
      <c r="AC20" s="84"/>
      <c r="AD20" s="84"/>
    </row>
    <row r="21" spans="1:30" s="73" customFormat="1" ht="45" customHeight="1" x14ac:dyDescent="0.35">
      <c r="A21" s="280"/>
      <c r="B21" s="150">
        <v>0.25</v>
      </c>
      <c r="C21" s="150"/>
      <c r="D21" s="137" t="s">
        <v>187</v>
      </c>
      <c r="E21" s="151" t="s">
        <v>220</v>
      </c>
      <c r="F21" s="123" t="s">
        <v>228</v>
      </c>
      <c r="G21" s="115" t="s">
        <v>228</v>
      </c>
      <c r="H21" s="119" t="s">
        <v>73</v>
      </c>
      <c r="I21" s="120">
        <v>0</v>
      </c>
      <c r="J21" s="122" t="s">
        <v>119</v>
      </c>
      <c r="K21" s="118" t="s">
        <v>229</v>
      </c>
      <c r="L21" s="124" t="s">
        <v>227</v>
      </c>
      <c r="M21" s="80" t="s">
        <v>109</v>
      </c>
      <c r="N21" s="99">
        <v>0</v>
      </c>
      <c r="O21" s="99">
        <v>0</v>
      </c>
      <c r="P21" s="99">
        <v>0</v>
      </c>
      <c r="Q21" s="82">
        <f>'Plan Estratégico 2023'!BJ22</f>
        <v>0</v>
      </c>
      <c r="R21" s="253"/>
      <c r="S21" s="253"/>
      <c r="T21" s="255"/>
      <c r="U21" s="255"/>
      <c r="V21" s="255"/>
      <c r="W21" s="255"/>
      <c r="X21" s="291"/>
      <c r="Y21" s="255"/>
      <c r="Z21" s="98" t="s">
        <v>79</v>
      </c>
      <c r="AA21" s="96" t="s">
        <v>80</v>
      </c>
      <c r="AB21" s="96"/>
      <c r="AC21" s="84"/>
      <c r="AD21" s="84"/>
    </row>
    <row r="22" spans="1:30" s="73" customFormat="1" ht="44.25" customHeight="1" x14ac:dyDescent="0.35">
      <c r="A22" s="100" t="s">
        <v>14</v>
      </c>
      <c r="B22" s="94">
        <v>1</v>
      </c>
      <c r="C22" s="94"/>
      <c r="D22" s="95" t="s">
        <v>237</v>
      </c>
      <c r="E22" s="25" t="s">
        <v>235</v>
      </c>
      <c r="F22" s="97">
        <v>0</v>
      </c>
      <c r="G22" s="97">
        <v>0</v>
      </c>
      <c r="H22" s="124" t="s">
        <v>234</v>
      </c>
      <c r="I22" s="118" t="s">
        <v>238</v>
      </c>
      <c r="J22" s="124" t="s">
        <v>234</v>
      </c>
      <c r="K22" s="118" t="s">
        <v>238</v>
      </c>
      <c r="L22" s="124" t="s">
        <v>234</v>
      </c>
      <c r="M22" s="80">
        <v>1</v>
      </c>
      <c r="N22" s="81">
        <v>0</v>
      </c>
      <c r="O22" s="81">
        <v>0</v>
      </c>
      <c r="P22" s="81">
        <v>0</v>
      </c>
      <c r="Q22" s="82">
        <f>'Plan Estratégico 2023'!BJ23</f>
        <v>1.1000000000000001</v>
      </c>
      <c r="R22" s="104">
        <f t="shared" ref="R22:U24" si="0">M22</f>
        <v>1</v>
      </c>
      <c r="S22" s="104">
        <f t="shared" si="0"/>
        <v>0</v>
      </c>
      <c r="T22" s="104">
        <f t="shared" si="0"/>
        <v>0</v>
      </c>
      <c r="U22" s="104">
        <f t="shared" si="0"/>
        <v>0</v>
      </c>
      <c r="V22" s="104">
        <f>AVERAGE(G22,I22,K22,Q22)</f>
        <v>0.55000000000000004</v>
      </c>
      <c r="W22" s="104">
        <f>AVERAGE(G22,I22,K22,Q22)</f>
        <v>0.55000000000000004</v>
      </c>
      <c r="X22" s="105">
        <f>AVERAGE(G22,I22,K22,Q22)</f>
        <v>0.55000000000000004</v>
      </c>
      <c r="Y22" s="104">
        <f>AVERAGE(G22,I22,K22,Q22)</f>
        <v>0.55000000000000004</v>
      </c>
      <c r="Z22" s="101">
        <v>1</v>
      </c>
      <c r="AA22" s="97">
        <v>1</v>
      </c>
      <c r="AB22" s="97">
        <v>1</v>
      </c>
      <c r="AC22" s="84"/>
      <c r="AD22" s="84"/>
    </row>
    <row r="23" spans="1:30" s="73" customFormat="1" ht="75.75" customHeight="1" x14ac:dyDescent="0.35">
      <c r="A23" s="137" t="s">
        <v>15</v>
      </c>
      <c r="B23" s="150">
        <v>1</v>
      </c>
      <c r="C23" s="150"/>
      <c r="D23" s="137" t="s">
        <v>188</v>
      </c>
      <c r="E23" s="152" t="s">
        <v>236</v>
      </c>
      <c r="F23" s="97">
        <v>0</v>
      </c>
      <c r="G23" s="97">
        <v>0</v>
      </c>
      <c r="H23" s="97">
        <v>1</v>
      </c>
      <c r="I23" s="88">
        <v>1</v>
      </c>
      <c r="J23" s="97">
        <v>1</v>
      </c>
      <c r="K23" s="138">
        <v>0.5</v>
      </c>
      <c r="L23" s="97">
        <v>1</v>
      </c>
      <c r="M23" s="80" t="s">
        <v>109</v>
      </c>
      <c r="N23" s="80">
        <v>0</v>
      </c>
      <c r="O23" s="81">
        <v>0</v>
      </c>
      <c r="P23" s="81">
        <v>0</v>
      </c>
      <c r="Q23" s="82" t="str">
        <f>'Plan Estratégico 2023'!BJ24</f>
        <v>Finalizado 
Vigencia 2022</v>
      </c>
      <c r="R23" s="104" t="str">
        <f t="shared" si="0"/>
        <v>Sin programación</v>
      </c>
      <c r="S23" s="104">
        <f t="shared" si="0"/>
        <v>0</v>
      </c>
      <c r="T23" s="104">
        <f t="shared" si="0"/>
        <v>0</v>
      </c>
      <c r="U23" s="104">
        <f t="shared" si="0"/>
        <v>0</v>
      </c>
      <c r="V23" s="104">
        <f>AVERAGE(G23,I23,K23,Q23)</f>
        <v>0.5</v>
      </c>
      <c r="W23" s="104">
        <f>AVERAGE(G23,I23,K23,Q23)</f>
        <v>0.5</v>
      </c>
      <c r="X23" s="105">
        <f>AVERAGE(G23,I23,K23,Q23)</f>
        <v>0.5</v>
      </c>
      <c r="Y23" s="104">
        <f>AVERAGE(G23,I23,K23,Q23)</f>
        <v>0.5</v>
      </c>
      <c r="Z23" s="101">
        <v>1</v>
      </c>
      <c r="AA23" s="97">
        <v>1</v>
      </c>
      <c r="AB23" s="97">
        <v>1</v>
      </c>
      <c r="AC23" s="84"/>
      <c r="AD23" s="84"/>
    </row>
    <row r="24" spans="1:30" s="73" customFormat="1" ht="48" customHeight="1" x14ac:dyDescent="0.35">
      <c r="A24" s="95" t="s">
        <v>1</v>
      </c>
      <c r="B24" s="102">
        <v>1</v>
      </c>
      <c r="C24" s="102"/>
      <c r="D24" s="95" t="s">
        <v>189</v>
      </c>
      <c r="E24" s="13" t="s">
        <v>173</v>
      </c>
      <c r="F24" s="97">
        <v>1</v>
      </c>
      <c r="G24" s="88">
        <v>1</v>
      </c>
      <c r="H24" s="97">
        <v>1</v>
      </c>
      <c r="I24" s="88">
        <v>1</v>
      </c>
      <c r="J24" s="97">
        <v>1</v>
      </c>
      <c r="K24" s="88">
        <v>1</v>
      </c>
      <c r="L24" s="97">
        <v>1</v>
      </c>
      <c r="M24" s="80">
        <v>1</v>
      </c>
      <c r="N24" s="81">
        <v>1</v>
      </c>
      <c r="O24" s="81">
        <v>1</v>
      </c>
      <c r="P24" s="81">
        <v>1</v>
      </c>
      <c r="Q24" s="82">
        <f>'Plan Estratégico 2023'!BJ25</f>
        <v>0.74604072398190047</v>
      </c>
      <c r="R24" s="104">
        <f t="shared" si="0"/>
        <v>1</v>
      </c>
      <c r="S24" s="104">
        <f t="shared" si="0"/>
        <v>1</v>
      </c>
      <c r="T24" s="104">
        <f t="shared" si="0"/>
        <v>1</v>
      </c>
      <c r="U24" s="104">
        <f t="shared" si="0"/>
        <v>1</v>
      </c>
      <c r="V24" s="104">
        <f>AVERAGE(G24,I24,K24,Q24)</f>
        <v>0.93651018099547512</v>
      </c>
      <c r="W24" s="104">
        <f>AVERAGE(G24,I24,K24,Q24)</f>
        <v>0.93651018099547512</v>
      </c>
      <c r="X24" s="105">
        <f>AVERAGE(G24,I24,K24,Q24)</f>
        <v>0.93651018099547512</v>
      </c>
      <c r="Y24" s="104">
        <f>AVERAGE(G24,I24,K24,Q24)</f>
        <v>0.93651018099547512</v>
      </c>
      <c r="Z24" s="101">
        <v>1</v>
      </c>
      <c r="AA24" s="97">
        <v>1</v>
      </c>
      <c r="AB24" s="97">
        <v>1</v>
      </c>
      <c r="AC24" s="84"/>
      <c r="AD24" s="84"/>
    </row>
    <row r="25" spans="1:30" x14ac:dyDescent="0.55000000000000004">
      <c r="I25" s="1"/>
      <c r="Q25" s="1"/>
    </row>
  </sheetData>
  <sheetProtection formatCells="0" formatColumns="0"/>
  <autoFilter ref="A7:AG24" xr:uid="{2AF3BD60-FBB3-4896-86C6-9572F1B122FE}"/>
  <mergeCells count="51">
    <mergeCell ref="X19:X21"/>
    <mergeCell ref="W5:W7"/>
    <mergeCell ref="U9:U16"/>
    <mergeCell ref="Y5:Y7"/>
    <mergeCell ref="Y9:Y16"/>
    <mergeCell ref="Y19:Y21"/>
    <mergeCell ref="AD5:AE6"/>
    <mergeCell ref="Z5:AA6"/>
    <mergeCell ref="AB5:AC6"/>
    <mergeCell ref="X5:X7"/>
    <mergeCell ref="X9:X16"/>
    <mergeCell ref="A19:A21"/>
    <mergeCell ref="F5:G6"/>
    <mergeCell ref="H5:I6"/>
    <mergeCell ref="A17:A18"/>
    <mergeCell ref="R19:R21"/>
    <mergeCell ref="A9:A16"/>
    <mergeCell ref="D12:D14"/>
    <mergeCell ref="D9:D10"/>
    <mergeCell ref="L5:Q6"/>
    <mergeCell ref="R9:R16"/>
    <mergeCell ref="R5:R7"/>
    <mergeCell ref="J5:K6"/>
    <mergeCell ref="S19:S21"/>
    <mergeCell ref="T19:T21"/>
    <mergeCell ref="V19:V21"/>
    <mergeCell ref="W9:W16"/>
    <mergeCell ref="W17:W18"/>
    <mergeCell ref="W19:W21"/>
    <mergeCell ref="U17:U18"/>
    <mergeCell ref="U19:U21"/>
    <mergeCell ref="AF9:AF10"/>
    <mergeCell ref="AG9:AG10"/>
    <mergeCell ref="B9:B10"/>
    <mergeCell ref="B12:B14"/>
    <mergeCell ref="S9:S16"/>
    <mergeCell ref="A1:A4"/>
    <mergeCell ref="R17:R18"/>
    <mergeCell ref="Y17:Y18"/>
    <mergeCell ref="T5:T7"/>
    <mergeCell ref="A5:E6"/>
    <mergeCell ref="V5:V7"/>
    <mergeCell ref="T9:T16"/>
    <mergeCell ref="T17:T18"/>
    <mergeCell ref="V9:V16"/>
    <mergeCell ref="V17:V18"/>
    <mergeCell ref="B1:X4"/>
    <mergeCell ref="S5:S7"/>
    <mergeCell ref="U5:U7"/>
    <mergeCell ref="S17:S18"/>
    <mergeCell ref="X17:X18"/>
  </mergeCells>
  <dataValidations count="1">
    <dataValidation allowBlank="1" showInputMessage="1" showErrorMessage="1" prompt="Registre las actividades macro que se requieren para cumplir las metas" sqref="F12:G14" xr:uid="{30BD6842-F492-4D58-B138-969B965115F2}"/>
  </dataValidations>
  <pageMargins left="0.7" right="0.7" top="0.75" bottom="0.75" header="0.3" footer="0.3"/>
  <pageSetup orientation="portrait" r:id="rId1"/>
  <ignoredErrors>
    <ignoredError sqref="S17:S18 T17 S20:S21 S19 T20:T21 T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D2BA-8549-496B-A03A-AD4FB9E83AAB}">
  <dimension ref="A1:D18"/>
  <sheetViews>
    <sheetView topLeftCell="A15" workbookViewId="0">
      <selection activeCell="A37" sqref="A37"/>
    </sheetView>
  </sheetViews>
  <sheetFormatPr baseColWidth="10" defaultRowHeight="14.1" x14ac:dyDescent="0.5"/>
  <cols>
    <col min="1" max="1" width="21" style="3" customWidth="1"/>
    <col min="2" max="2" width="61.41796875" style="3" customWidth="1"/>
    <col min="3" max="3" width="29" style="3" customWidth="1"/>
    <col min="4" max="4" width="24" style="3" customWidth="1"/>
    <col min="5" max="16384" width="10.9453125" style="3"/>
  </cols>
  <sheetData>
    <row r="1" spans="1:4" ht="26.7" customHeight="1" thickBot="1" x14ac:dyDescent="0.55000000000000004">
      <c r="A1" s="292" t="s">
        <v>7</v>
      </c>
      <c r="B1" s="293"/>
      <c r="C1" s="146" t="s">
        <v>261</v>
      </c>
      <c r="D1" s="146" t="s">
        <v>262</v>
      </c>
    </row>
    <row r="2" spans="1:4" ht="50.7" thickBot="1" x14ac:dyDescent="0.55000000000000004">
      <c r="A2" s="147" t="s">
        <v>245</v>
      </c>
      <c r="B2" s="148" t="s">
        <v>263</v>
      </c>
      <c r="C2" s="148" t="s">
        <v>103</v>
      </c>
      <c r="D2" s="148" t="s">
        <v>17</v>
      </c>
    </row>
    <row r="3" spans="1:4" ht="39.299999999999997" customHeight="1" x14ac:dyDescent="0.5">
      <c r="A3" s="297" t="s">
        <v>246</v>
      </c>
      <c r="B3" s="299" t="s">
        <v>264</v>
      </c>
      <c r="C3" s="149" t="s">
        <v>265</v>
      </c>
      <c r="D3" s="149" t="s">
        <v>266</v>
      </c>
    </row>
    <row r="4" spans="1:4" ht="39.299999999999997" customHeight="1" thickBot="1" x14ac:dyDescent="0.55000000000000004">
      <c r="A4" s="298"/>
      <c r="B4" s="300"/>
      <c r="C4" s="148" t="s">
        <v>166</v>
      </c>
      <c r="D4" s="148" t="s">
        <v>19</v>
      </c>
    </row>
    <row r="5" spans="1:4" ht="39.299999999999997" customHeight="1" thickBot="1" x14ac:dyDescent="0.55000000000000004">
      <c r="A5" s="147" t="s">
        <v>247</v>
      </c>
      <c r="B5" s="148" t="s">
        <v>267</v>
      </c>
      <c r="C5" s="148" t="s">
        <v>200</v>
      </c>
      <c r="D5" s="148" t="s">
        <v>98</v>
      </c>
    </row>
    <row r="6" spans="1:4" ht="39.299999999999997" customHeight="1" thickBot="1" x14ac:dyDescent="0.55000000000000004">
      <c r="A6" s="147" t="s">
        <v>248</v>
      </c>
      <c r="B6" s="148" t="s">
        <v>268</v>
      </c>
      <c r="C6" s="148" t="s">
        <v>216</v>
      </c>
      <c r="D6" s="148" t="s">
        <v>269</v>
      </c>
    </row>
    <row r="7" spans="1:4" ht="39.299999999999997" customHeight="1" thickBot="1" x14ac:dyDescent="0.55000000000000004">
      <c r="A7" s="147" t="s">
        <v>249</v>
      </c>
      <c r="B7" s="148" t="s">
        <v>270</v>
      </c>
      <c r="C7" s="148" t="s">
        <v>230</v>
      </c>
      <c r="D7" s="148" t="s">
        <v>271</v>
      </c>
    </row>
    <row r="8" spans="1:4" ht="39.299999999999997" customHeight="1" thickBot="1" x14ac:dyDescent="0.55000000000000004">
      <c r="A8" s="147" t="s">
        <v>272</v>
      </c>
      <c r="B8" s="148" t="s">
        <v>273</v>
      </c>
      <c r="C8" s="148" t="s">
        <v>274</v>
      </c>
      <c r="D8" s="148" t="s">
        <v>275</v>
      </c>
    </row>
    <row r="9" spans="1:4" x14ac:dyDescent="0.5">
      <c r="D9" s="294"/>
    </row>
    <row r="10" spans="1:4" x14ac:dyDescent="0.5">
      <c r="D10" s="295"/>
    </row>
    <row r="11" spans="1:4" x14ac:dyDescent="0.5">
      <c r="B11" s="5" t="s">
        <v>113</v>
      </c>
      <c r="C11" s="6" t="s">
        <v>114</v>
      </c>
      <c r="D11" s="295"/>
    </row>
    <row r="12" spans="1:4" x14ac:dyDescent="0.5">
      <c r="B12" s="4" t="s">
        <v>245</v>
      </c>
      <c r="C12" s="7">
        <v>1</v>
      </c>
      <c r="D12" s="296"/>
    </row>
    <row r="13" spans="1:4" x14ac:dyDescent="0.5">
      <c r="B13" s="4" t="s">
        <v>246</v>
      </c>
      <c r="C13" s="7">
        <v>5</v>
      </c>
      <c r="D13" s="296"/>
    </row>
    <row r="14" spans="1:4" x14ac:dyDescent="0.5">
      <c r="B14" s="4" t="s">
        <v>247</v>
      </c>
      <c r="C14" s="7">
        <v>2</v>
      </c>
      <c r="D14" s="296"/>
    </row>
    <row r="15" spans="1:4" x14ac:dyDescent="0.5">
      <c r="B15" s="4" t="s">
        <v>248</v>
      </c>
      <c r="C15" s="7">
        <v>3</v>
      </c>
      <c r="D15" s="296"/>
    </row>
    <row r="16" spans="1:4" x14ac:dyDescent="0.5">
      <c r="B16" s="4" t="s">
        <v>249</v>
      </c>
      <c r="C16" s="7">
        <v>1</v>
      </c>
      <c r="D16" s="8"/>
    </row>
    <row r="17" spans="2:4" x14ac:dyDescent="0.5">
      <c r="B17" s="4" t="s">
        <v>250</v>
      </c>
      <c r="C17" s="7">
        <v>1</v>
      </c>
      <c r="D17" s="9"/>
    </row>
    <row r="18" spans="2:4" ht="14.4" thickBot="1" x14ac:dyDescent="0.55000000000000004">
      <c r="B18" s="4" t="s">
        <v>251</v>
      </c>
      <c r="C18" s="7">
        <v>1</v>
      </c>
      <c r="D18" s="10"/>
    </row>
  </sheetData>
  <sheetProtection formatCells="0" formatColumns="0"/>
  <mergeCells count="6">
    <mergeCell ref="A1:B1"/>
    <mergeCell ref="D9:D10"/>
    <mergeCell ref="D11:D12"/>
    <mergeCell ref="D13:D15"/>
    <mergeCell ref="A3:A4"/>
    <mergeCell ref="B3:B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33BE-FB36-443F-9569-1D9EB17F2841}">
  <dimension ref="A1:L20"/>
  <sheetViews>
    <sheetView topLeftCell="A14" zoomScale="71" zoomScaleNormal="71" workbookViewId="0">
      <selection activeCell="J20" sqref="J20"/>
    </sheetView>
  </sheetViews>
  <sheetFormatPr baseColWidth="10" defaultRowHeight="11.7" x14ac:dyDescent="0.55000000000000004"/>
  <cols>
    <col min="1" max="1" width="30.9453125" style="173" customWidth="1"/>
    <col min="2" max="2" width="37.734375" style="173" customWidth="1"/>
    <col min="3" max="3" width="14.3125" style="173" customWidth="1"/>
    <col min="4" max="4" width="12.68359375" style="173" customWidth="1"/>
    <col min="5" max="5" width="19.578125" style="182" hidden="1" customWidth="1"/>
    <col min="6" max="6" width="9.1015625" style="173" customWidth="1"/>
    <col min="7" max="8" width="10.578125" style="173" customWidth="1"/>
    <col min="9" max="9" width="15.26171875" style="173" customWidth="1"/>
    <col min="10" max="10" width="16" style="173" customWidth="1"/>
    <col min="11" max="11" width="14.1015625" style="173" customWidth="1"/>
    <col min="12" max="12" width="16.9453125" style="189" customWidth="1"/>
    <col min="13" max="16384" width="10.9453125" style="173"/>
  </cols>
  <sheetData>
    <row r="1" spans="1:12" ht="15" customHeight="1" x14ac:dyDescent="0.55000000000000004">
      <c r="A1" s="301" t="s">
        <v>53</v>
      </c>
      <c r="B1" s="302"/>
      <c r="C1" s="302"/>
      <c r="D1" s="302"/>
      <c r="E1" s="302"/>
      <c r="F1" s="302"/>
      <c r="G1" s="302"/>
      <c r="H1" s="302"/>
      <c r="I1" s="302"/>
      <c r="J1" s="302"/>
      <c r="K1" s="302"/>
      <c r="L1" s="302"/>
    </row>
    <row r="2" spans="1:12" ht="15" customHeight="1" x14ac:dyDescent="0.55000000000000004">
      <c r="A2" s="303"/>
      <c r="B2" s="304"/>
      <c r="C2" s="304"/>
      <c r="D2" s="304"/>
      <c r="E2" s="304"/>
      <c r="F2" s="304"/>
      <c r="G2" s="304"/>
      <c r="H2" s="304"/>
      <c r="I2" s="304"/>
      <c r="J2" s="304"/>
      <c r="K2" s="304"/>
      <c r="L2" s="304"/>
    </row>
    <row r="3" spans="1:12" s="188" customFormat="1" ht="33.299999999999997" customHeight="1" x14ac:dyDescent="0.55000000000000004">
      <c r="A3" s="185" t="s">
        <v>7</v>
      </c>
      <c r="B3" s="185" t="s">
        <v>32</v>
      </c>
      <c r="C3" s="185"/>
      <c r="D3" s="186" t="s">
        <v>69</v>
      </c>
      <c r="E3" s="187" t="s">
        <v>70</v>
      </c>
      <c r="F3" s="186">
        <v>2020</v>
      </c>
      <c r="G3" s="186">
        <v>2021</v>
      </c>
      <c r="H3" s="186">
        <v>2022</v>
      </c>
      <c r="I3" s="186" t="s">
        <v>68</v>
      </c>
      <c r="J3" s="186" t="s">
        <v>71</v>
      </c>
      <c r="K3" s="186" t="s">
        <v>294</v>
      </c>
      <c r="L3" s="186" t="s">
        <v>72</v>
      </c>
    </row>
    <row r="4" spans="1:12" ht="89.4" customHeight="1" x14ac:dyDescent="0.55000000000000004">
      <c r="A4" s="153" t="s">
        <v>8</v>
      </c>
      <c r="B4" s="153" t="s">
        <v>280</v>
      </c>
      <c r="C4" s="154" t="s">
        <v>57</v>
      </c>
      <c r="D4" s="155">
        <v>1</v>
      </c>
      <c r="E4" s="175">
        <v>0.5</v>
      </c>
      <c r="F4" s="155">
        <v>1</v>
      </c>
      <c r="G4" s="155">
        <v>1</v>
      </c>
      <c r="H4" s="155">
        <v>1</v>
      </c>
      <c r="I4" s="65">
        <v>1</v>
      </c>
      <c r="J4" s="70">
        <f>+'Plan Estratégico 2023'!BJ9</f>
        <v>0.75</v>
      </c>
      <c r="K4" s="156">
        <f>AVERAGE(F4:H4,J4)</f>
        <v>0.9375</v>
      </c>
      <c r="L4" s="156">
        <f>AVERAGE(K4)</f>
        <v>0.9375</v>
      </c>
    </row>
    <row r="5" spans="1:12" s="174" customFormat="1" ht="38.25" customHeight="1" x14ac:dyDescent="0.55000000000000004">
      <c r="A5" s="314" t="s">
        <v>10</v>
      </c>
      <c r="B5" s="311" t="s">
        <v>281</v>
      </c>
      <c r="C5" s="157" t="s">
        <v>58</v>
      </c>
      <c r="D5" s="158">
        <v>0.88</v>
      </c>
      <c r="E5" s="175">
        <v>0</v>
      </c>
      <c r="F5" s="158">
        <v>1</v>
      </c>
      <c r="G5" s="158">
        <v>0.28999999999999998</v>
      </c>
      <c r="H5" s="158">
        <v>1</v>
      </c>
      <c r="I5" s="77">
        <v>1</v>
      </c>
      <c r="J5" s="70">
        <f>+'Plan Estratégico 2023'!BJ10</f>
        <v>0.75271739130434789</v>
      </c>
      <c r="K5" s="156">
        <f>AVERAGE(F5:H5,J5)</f>
        <v>0.76067934782608693</v>
      </c>
      <c r="L5" s="305">
        <f>AVERAGE(K5:K12)</f>
        <v>0.96966825181159422</v>
      </c>
    </row>
    <row r="6" spans="1:12" s="174" customFormat="1" ht="38.25" customHeight="1" x14ac:dyDescent="0.55000000000000004">
      <c r="A6" s="314"/>
      <c r="B6" s="313"/>
      <c r="C6" s="157" t="s">
        <v>58</v>
      </c>
      <c r="D6" s="158">
        <v>1</v>
      </c>
      <c r="E6" s="190"/>
      <c r="F6" s="163">
        <v>1</v>
      </c>
      <c r="G6" s="163">
        <v>0.95</v>
      </c>
      <c r="H6" s="163">
        <v>1</v>
      </c>
      <c r="I6" s="77">
        <v>1</v>
      </c>
      <c r="J6" s="70">
        <f>+'Plan Estratégico 2023'!BJ11</f>
        <v>0.75</v>
      </c>
      <c r="K6" s="156">
        <f>AVERAGE(F6:H6,J6)</f>
        <v>0.92500000000000004</v>
      </c>
      <c r="L6" s="306"/>
    </row>
    <row r="7" spans="1:12" s="174" customFormat="1" ht="45" customHeight="1" x14ac:dyDescent="0.55000000000000004">
      <c r="A7" s="314"/>
      <c r="B7" s="161" t="s">
        <v>282</v>
      </c>
      <c r="C7" s="162" t="s">
        <v>59</v>
      </c>
      <c r="D7" s="158">
        <v>1</v>
      </c>
      <c r="E7" s="176">
        <v>1</v>
      </c>
      <c r="F7" s="163">
        <v>1</v>
      </c>
      <c r="G7" s="163">
        <v>1</v>
      </c>
      <c r="H7" s="163">
        <v>1</v>
      </c>
      <c r="I7" s="91" t="s">
        <v>110</v>
      </c>
      <c r="J7" s="91">
        <v>1</v>
      </c>
      <c r="K7" s="156">
        <f>AVERAGE(F7:H7,J7)</f>
        <v>1</v>
      </c>
      <c r="L7" s="307"/>
    </row>
    <row r="8" spans="1:12" s="174" customFormat="1" ht="41.25" customHeight="1" x14ac:dyDescent="0.55000000000000004">
      <c r="A8" s="314"/>
      <c r="B8" s="311" t="s">
        <v>283</v>
      </c>
      <c r="C8" s="157" t="s">
        <v>60</v>
      </c>
      <c r="D8" s="158">
        <v>1</v>
      </c>
      <c r="E8" s="176">
        <v>1</v>
      </c>
      <c r="F8" s="163">
        <v>0</v>
      </c>
      <c r="G8" s="163">
        <v>0.9</v>
      </c>
      <c r="H8" s="163">
        <v>1</v>
      </c>
      <c r="I8" s="91" t="s">
        <v>175</v>
      </c>
      <c r="J8" s="91">
        <v>1</v>
      </c>
      <c r="K8" s="156">
        <v>1</v>
      </c>
      <c r="L8" s="307"/>
    </row>
    <row r="9" spans="1:12" s="174" customFormat="1" ht="41.25" customHeight="1" x14ac:dyDescent="0.55000000000000004">
      <c r="A9" s="314"/>
      <c r="B9" s="312"/>
      <c r="C9" s="157" t="s">
        <v>60</v>
      </c>
      <c r="D9" s="158">
        <v>1</v>
      </c>
      <c r="E9" s="176">
        <v>1</v>
      </c>
      <c r="F9" s="163">
        <v>0</v>
      </c>
      <c r="G9" s="163">
        <v>0.95</v>
      </c>
      <c r="H9" s="163">
        <v>1</v>
      </c>
      <c r="I9" s="91" t="s">
        <v>175</v>
      </c>
      <c r="J9" s="91">
        <v>1</v>
      </c>
      <c r="K9" s="156">
        <v>1</v>
      </c>
      <c r="L9" s="307"/>
    </row>
    <row r="10" spans="1:12" s="174" customFormat="1" ht="41.25" customHeight="1" x14ac:dyDescent="0.55000000000000004">
      <c r="A10" s="314"/>
      <c r="B10" s="313"/>
      <c r="C10" s="157" t="s">
        <v>60</v>
      </c>
      <c r="D10" s="158">
        <v>1</v>
      </c>
      <c r="E10" s="176">
        <v>1</v>
      </c>
      <c r="F10" s="163">
        <v>0</v>
      </c>
      <c r="G10" s="163">
        <v>1</v>
      </c>
      <c r="H10" s="163">
        <v>1</v>
      </c>
      <c r="I10" s="91" t="s">
        <v>110</v>
      </c>
      <c r="J10" s="91">
        <v>1</v>
      </c>
      <c r="K10" s="156">
        <v>1</v>
      </c>
      <c r="L10" s="307"/>
    </row>
    <row r="11" spans="1:12" s="174" customFormat="1" ht="30.75" customHeight="1" x14ac:dyDescent="0.55000000000000004">
      <c r="A11" s="314"/>
      <c r="B11" s="161" t="s">
        <v>284</v>
      </c>
      <c r="C11" s="165" t="s">
        <v>61</v>
      </c>
      <c r="D11" s="165">
        <v>4</v>
      </c>
      <c r="E11" s="177">
        <v>4</v>
      </c>
      <c r="F11" s="163">
        <v>0</v>
      </c>
      <c r="G11" s="163">
        <v>1</v>
      </c>
      <c r="H11" s="163">
        <v>1</v>
      </c>
      <c r="I11" s="77">
        <v>1</v>
      </c>
      <c r="J11" s="70">
        <f>+'Plan Estratégico 2023'!BJ16</f>
        <v>1.125</v>
      </c>
      <c r="K11" s="156">
        <f>AVERAGE(G11:H11,J11)</f>
        <v>1.0416666666666667</v>
      </c>
      <c r="L11" s="307"/>
    </row>
    <row r="12" spans="1:12" s="174" customFormat="1" ht="43.5" customHeight="1" x14ac:dyDescent="0.55000000000000004">
      <c r="A12" s="314"/>
      <c r="B12" s="166" t="s">
        <v>285</v>
      </c>
      <c r="C12" s="165" t="s">
        <v>54</v>
      </c>
      <c r="D12" s="165">
        <v>11</v>
      </c>
      <c r="E12" s="177">
        <v>12</v>
      </c>
      <c r="F12" s="191">
        <v>0</v>
      </c>
      <c r="G12" s="191">
        <v>1.0900000000000001</v>
      </c>
      <c r="H12" s="191">
        <v>1</v>
      </c>
      <c r="I12" s="77">
        <v>1</v>
      </c>
      <c r="J12" s="70">
        <f>+'Plan Estratégico 2023'!BJ17</f>
        <v>1</v>
      </c>
      <c r="K12" s="156">
        <f>AVERAGE(G12:H12,J12)</f>
        <v>1.03</v>
      </c>
      <c r="L12" s="308"/>
    </row>
    <row r="13" spans="1:12" ht="46.5" customHeight="1" x14ac:dyDescent="0.55000000000000004">
      <c r="A13" s="315" t="s">
        <v>12</v>
      </c>
      <c r="B13" s="167" t="s">
        <v>286</v>
      </c>
      <c r="C13" s="154" t="s">
        <v>62</v>
      </c>
      <c r="D13" s="155">
        <v>1</v>
      </c>
      <c r="E13" s="176">
        <v>1</v>
      </c>
      <c r="F13" s="183">
        <v>0</v>
      </c>
      <c r="G13" s="183">
        <v>1.0900000000000001</v>
      </c>
      <c r="H13" s="183">
        <v>1</v>
      </c>
      <c r="I13" s="77">
        <v>1</v>
      </c>
      <c r="J13" s="70">
        <f>+'Plan Estratégico 2023'!BJ18</f>
        <v>0.66666666666666663</v>
      </c>
      <c r="K13" s="156">
        <f>AVERAGE(G13:H13,J13)</f>
        <v>0.91888888888888876</v>
      </c>
      <c r="L13" s="309">
        <f>AVERAGE(K13:K14)</f>
        <v>0.91777777777777769</v>
      </c>
    </row>
    <row r="14" spans="1:12" ht="46.5" customHeight="1" x14ac:dyDescent="0.55000000000000004">
      <c r="A14" s="315"/>
      <c r="B14" s="167" t="s">
        <v>287</v>
      </c>
      <c r="C14" s="168" t="s">
        <v>55</v>
      </c>
      <c r="D14" s="169">
        <v>12</v>
      </c>
      <c r="E14" s="178">
        <v>12</v>
      </c>
      <c r="F14" s="172">
        <v>0</v>
      </c>
      <c r="G14" s="172">
        <v>1</v>
      </c>
      <c r="H14" s="172">
        <v>1</v>
      </c>
      <c r="I14" s="77">
        <v>1</v>
      </c>
      <c r="J14" s="70">
        <f>+'Plan Estratégico 2023'!BJ19</f>
        <v>0.75</v>
      </c>
      <c r="K14" s="156">
        <f>AVERAGE(G14:H14,J14)</f>
        <v>0.91666666666666663</v>
      </c>
      <c r="L14" s="310"/>
    </row>
    <row r="15" spans="1:12" s="174" customFormat="1" ht="45" customHeight="1" x14ac:dyDescent="0.55000000000000004">
      <c r="A15" s="314" t="s">
        <v>0</v>
      </c>
      <c r="B15" s="166" t="s">
        <v>288</v>
      </c>
      <c r="C15" s="170" t="s">
        <v>63</v>
      </c>
      <c r="D15" s="159">
        <v>200</v>
      </c>
      <c r="E15" s="179">
        <v>200</v>
      </c>
      <c r="F15" s="160">
        <v>1</v>
      </c>
      <c r="G15" s="160">
        <v>1.75</v>
      </c>
      <c r="H15" s="160">
        <v>1.04</v>
      </c>
      <c r="I15" s="91" t="s">
        <v>175</v>
      </c>
      <c r="J15" s="91">
        <v>1</v>
      </c>
      <c r="K15" s="156">
        <v>1</v>
      </c>
      <c r="L15" s="305">
        <f>AVERAGE(K15:K17)</f>
        <v>0.7709259259259259</v>
      </c>
    </row>
    <row r="16" spans="1:12" s="174" customFormat="1" ht="45" customHeight="1" x14ac:dyDescent="0.55000000000000004">
      <c r="A16" s="314"/>
      <c r="B16" s="166" t="s">
        <v>289</v>
      </c>
      <c r="C16" s="157" t="s">
        <v>56</v>
      </c>
      <c r="D16" s="159">
        <v>9</v>
      </c>
      <c r="E16" s="179">
        <v>3</v>
      </c>
      <c r="F16" s="160">
        <v>0</v>
      </c>
      <c r="G16" s="160">
        <v>1</v>
      </c>
      <c r="H16" s="160">
        <v>1</v>
      </c>
      <c r="I16" s="96" t="s">
        <v>76</v>
      </c>
      <c r="J16" s="70">
        <f>+'Plan Estratégico 2023'!BJ21</f>
        <v>0.33333333333333331</v>
      </c>
      <c r="K16" s="156">
        <f>AVERAGE(G16:H16,J16)</f>
        <v>0.77777777777777779</v>
      </c>
      <c r="L16" s="307"/>
    </row>
    <row r="17" spans="1:12" s="174" customFormat="1" ht="45" customHeight="1" x14ac:dyDescent="0.55000000000000004">
      <c r="A17" s="314"/>
      <c r="B17" s="166" t="s">
        <v>290</v>
      </c>
      <c r="C17" s="170" t="s">
        <v>64</v>
      </c>
      <c r="D17" s="159">
        <v>600</v>
      </c>
      <c r="E17" s="179">
        <v>200</v>
      </c>
      <c r="F17" s="160">
        <v>1</v>
      </c>
      <c r="G17" s="160">
        <v>0</v>
      </c>
      <c r="H17" s="160">
        <v>1.1399999999999999</v>
      </c>
      <c r="I17" s="124" t="s">
        <v>227</v>
      </c>
      <c r="J17" s="70">
        <f>+'Plan Estratégico 2023'!BJ22</f>
        <v>0</v>
      </c>
      <c r="K17" s="156">
        <f>AVERAGE(F17:H17,J17)</f>
        <v>0.53499999999999992</v>
      </c>
      <c r="L17" s="307"/>
    </row>
    <row r="18" spans="1:12" ht="44.25" customHeight="1" x14ac:dyDescent="0.55000000000000004">
      <c r="A18" s="184" t="s">
        <v>14</v>
      </c>
      <c r="B18" s="167" t="s">
        <v>293</v>
      </c>
      <c r="C18" s="171" t="s">
        <v>65</v>
      </c>
      <c r="D18" s="156">
        <v>1</v>
      </c>
      <c r="E18" s="180">
        <v>1</v>
      </c>
      <c r="F18" s="172">
        <v>0</v>
      </c>
      <c r="G18" s="172">
        <v>1.03</v>
      </c>
      <c r="H18" s="172">
        <v>1.03</v>
      </c>
      <c r="I18" s="124" t="s">
        <v>234</v>
      </c>
      <c r="J18" s="70">
        <f>+'Plan Estratégico 2023'!BJ23</f>
        <v>1.1000000000000001</v>
      </c>
      <c r="K18" s="156">
        <f>AVERAGE(G18:H18,J18)</f>
        <v>1.0533333333333335</v>
      </c>
      <c r="L18" s="156">
        <f>AVERAGE(K18)</f>
        <v>1.0533333333333335</v>
      </c>
    </row>
    <row r="19" spans="1:12" s="174" customFormat="1" ht="43.5" customHeight="1" x14ac:dyDescent="0.55000000000000004">
      <c r="A19" s="166" t="s">
        <v>15</v>
      </c>
      <c r="B19" s="166" t="s">
        <v>291</v>
      </c>
      <c r="C19" s="157" t="s">
        <v>66</v>
      </c>
      <c r="D19" s="164">
        <v>1</v>
      </c>
      <c r="E19" s="180">
        <v>1</v>
      </c>
      <c r="F19" s="160">
        <v>0</v>
      </c>
      <c r="G19" s="160">
        <v>1</v>
      </c>
      <c r="H19" s="160">
        <v>1</v>
      </c>
      <c r="I19" s="91" t="s">
        <v>175</v>
      </c>
      <c r="J19" s="91">
        <v>1</v>
      </c>
      <c r="K19" s="164">
        <f>AVERAGE(G19:H19,J19)</f>
        <v>1</v>
      </c>
      <c r="L19" s="164">
        <f>AVERAGE(K19)</f>
        <v>1</v>
      </c>
    </row>
    <row r="20" spans="1:12" ht="84.3" customHeight="1" x14ac:dyDescent="0.55000000000000004">
      <c r="A20" s="167" t="s">
        <v>1</v>
      </c>
      <c r="B20" s="167" t="s">
        <v>292</v>
      </c>
      <c r="C20" s="168" t="s">
        <v>67</v>
      </c>
      <c r="D20" s="156">
        <v>1</v>
      </c>
      <c r="E20" s="181">
        <v>0.75</v>
      </c>
      <c r="F20" s="172">
        <v>1</v>
      </c>
      <c r="G20" s="172">
        <v>1</v>
      </c>
      <c r="H20" s="172">
        <v>1</v>
      </c>
      <c r="I20" s="97">
        <v>1</v>
      </c>
      <c r="J20" s="70">
        <f>+'Plan Estratégico 2023'!BJ25</f>
        <v>0.74604072398190047</v>
      </c>
      <c r="K20" s="156">
        <f>AVERAGE(F20:H20,J20)</f>
        <v>0.93651018099547512</v>
      </c>
      <c r="L20" s="156">
        <f>AVERAGE(K20)</f>
        <v>0.93651018099547512</v>
      </c>
    </row>
  </sheetData>
  <mergeCells count="9">
    <mergeCell ref="A1:L2"/>
    <mergeCell ref="L5:L12"/>
    <mergeCell ref="L13:L14"/>
    <mergeCell ref="L15:L17"/>
    <mergeCell ref="B8:B10"/>
    <mergeCell ref="A5:A12"/>
    <mergeCell ref="A13:A14"/>
    <mergeCell ref="A15:A17"/>
    <mergeCell ref="B5:B6"/>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Estratégico 2023</vt:lpstr>
      <vt:lpstr>Cumplimiento Metas Estrategicas</vt:lpstr>
      <vt:lpstr>Resumen de  informe</vt:lpstr>
      <vt:lpstr>Grado Cumplimiento Metas Estrat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Lady Paola Cubides Suárez</cp:lastModifiedBy>
  <cp:lastPrinted>2021-05-18T13:36:27Z</cp:lastPrinted>
  <dcterms:created xsi:type="dcterms:W3CDTF">2021-05-03T00:16:26Z</dcterms:created>
  <dcterms:modified xsi:type="dcterms:W3CDTF">2024-01-25T04:10:11Z</dcterms:modified>
</cp:coreProperties>
</file>