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E:\PAO SDTH\IDIGER\Planes de Acción Definitivos\Plan Estratégico 2020-2024\"/>
    </mc:Choice>
  </mc:AlternateContent>
  <xr:revisionPtr revIDLastSave="0" documentId="8_{E4DA29BE-A3DD-48E9-9B0B-50E62713B47D}" xr6:coauthVersionLast="47" xr6:coauthVersionMax="47" xr10:uidLastSave="{00000000-0000-0000-0000-000000000000}"/>
  <bookViews>
    <workbookView xWindow="-120" yWindow="-120" windowWidth="20730" windowHeight="11160" xr2:uid="{7855727F-5F3B-4C8E-B1BC-6486275B7802}"/>
  </bookViews>
  <sheets>
    <sheet name="Plan Estratégico Institucional" sheetId="1" r:id="rId1"/>
  </sheets>
  <definedNames>
    <definedName name="_xlnm._FilterDatabase" localSheetId="0" hidden="1">'Plan Estratégico Institucional'!$A$4:$BE$23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23" i="1" l="1"/>
  <c r="M23" i="1"/>
  <c r="O23" i="1"/>
  <c r="Q23" i="1"/>
  <c r="S23" i="1"/>
  <c r="U23" i="1"/>
  <c r="W23" i="1"/>
  <c r="Y23" i="1"/>
  <c r="AA23" i="1"/>
  <c r="AC23" i="1"/>
  <c r="AE23" i="1"/>
  <c r="AG23" i="1"/>
  <c r="AI23" i="1"/>
  <c r="AK23" i="1"/>
  <c r="AM23" i="1"/>
  <c r="AO23" i="1"/>
  <c r="AW23" i="1"/>
  <c r="J23" i="1"/>
  <c r="L23" i="1"/>
  <c r="N23" i="1"/>
  <c r="P23" i="1"/>
  <c r="R23" i="1"/>
  <c r="T23" i="1"/>
  <c r="V23" i="1"/>
  <c r="X23" i="1"/>
  <c r="Z23" i="1"/>
  <c r="AB23" i="1"/>
  <c r="AD23" i="1"/>
  <c r="AF23" i="1"/>
  <c r="AH23" i="1"/>
  <c r="AJ23" i="1"/>
  <c r="AL23" i="1"/>
  <c r="AN23" i="1"/>
  <c r="AV23" i="1"/>
  <c r="BB23" i="1"/>
  <c r="BD23" i="1"/>
  <c r="BA23" i="1"/>
  <c r="AZ23" i="1"/>
  <c r="AY23" i="1"/>
  <c r="AX23" i="1"/>
  <c r="Y22" i="1"/>
  <c r="AG22" i="1"/>
  <c r="AO22" i="1"/>
  <c r="AW22" i="1"/>
  <c r="X22" i="1"/>
  <c r="AF22" i="1"/>
  <c r="AN22" i="1"/>
  <c r="AV22" i="1"/>
  <c r="BB22" i="1"/>
  <c r="BD22" i="1"/>
  <c r="Q22" i="1"/>
  <c r="P22" i="1"/>
  <c r="BA22" i="1"/>
  <c r="AX22" i="1"/>
  <c r="Q21" i="1"/>
  <c r="Y21" i="1"/>
  <c r="AG21" i="1"/>
  <c r="AO21" i="1"/>
  <c r="AW21" i="1"/>
  <c r="P21" i="1"/>
  <c r="X21" i="1"/>
  <c r="AF21" i="1"/>
  <c r="AN21" i="1"/>
  <c r="AV21" i="1"/>
  <c r="BB21" i="1"/>
  <c r="BD21" i="1"/>
  <c r="BA21" i="1"/>
  <c r="AZ21" i="1"/>
  <c r="AQ21" i="1"/>
  <c r="AY21" i="1"/>
  <c r="AX21" i="1"/>
  <c r="AS21" i="1"/>
  <c r="AU21" i="1"/>
  <c r="AP21" i="1"/>
  <c r="AR21" i="1"/>
  <c r="AT21" i="1"/>
  <c r="Q20" i="1"/>
  <c r="Y20" i="1"/>
  <c r="AG20" i="1"/>
  <c r="AO20" i="1"/>
  <c r="AW20" i="1"/>
  <c r="P20" i="1"/>
  <c r="X20" i="1"/>
  <c r="AF20" i="1"/>
  <c r="AN20" i="1"/>
  <c r="AV20" i="1"/>
  <c r="BB20" i="1"/>
  <c r="BA20" i="1"/>
  <c r="AZ20" i="1"/>
  <c r="AY20" i="1"/>
  <c r="AX20" i="1"/>
  <c r="Q19" i="1"/>
  <c r="Y19" i="1"/>
  <c r="AG19" i="1"/>
  <c r="AO19" i="1"/>
  <c r="AW19" i="1"/>
  <c r="P19" i="1"/>
  <c r="X19" i="1"/>
  <c r="AF19" i="1"/>
  <c r="AN19" i="1"/>
  <c r="AV19" i="1"/>
  <c r="BB19" i="1"/>
  <c r="BA19" i="1"/>
  <c r="AZ19" i="1"/>
  <c r="AY19" i="1"/>
  <c r="AX19" i="1"/>
  <c r="Q18" i="1"/>
  <c r="Y18" i="1"/>
  <c r="AG18" i="1"/>
  <c r="AO18" i="1"/>
  <c r="AW18" i="1"/>
  <c r="P18" i="1"/>
  <c r="X18" i="1"/>
  <c r="AF18" i="1"/>
  <c r="AN18" i="1"/>
  <c r="AV18" i="1"/>
  <c r="BB18" i="1"/>
  <c r="BD18" i="1"/>
  <c r="BA18" i="1"/>
  <c r="AZ18" i="1"/>
  <c r="AY18" i="1"/>
  <c r="AX18" i="1"/>
  <c r="Q17" i="1"/>
  <c r="Y17" i="1"/>
  <c r="AG17" i="1"/>
  <c r="AO17" i="1"/>
  <c r="AW17" i="1"/>
  <c r="P17" i="1"/>
  <c r="X17" i="1"/>
  <c r="AF17" i="1"/>
  <c r="AN17" i="1"/>
  <c r="AV17" i="1"/>
  <c r="BB17" i="1"/>
  <c r="BA17" i="1"/>
  <c r="AZ17" i="1"/>
  <c r="AY17" i="1"/>
  <c r="AX17" i="1"/>
  <c r="K16" i="1"/>
  <c r="M16" i="1"/>
  <c r="O16" i="1"/>
  <c r="Q16" i="1"/>
  <c r="S16" i="1"/>
  <c r="U16" i="1"/>
  <c r="W16" i="1"/>
  <c r="Y16" i="1"/>
  <c r="AA16" i="1"/>
  <c r="AC16" i="1"/>
  <c r="AE16" i="1"/>
  <c r="AG16" i="1"/>
  <c r="AI16" i="1"/>
  <c r="AK16" i="1"/>
  <c r="AM16" i="1"/>
  <c r="AO16" i="1"/>
  <c r="AW16" i="1"/>
  <c r="J16" i="1"/>
  <c r="L16" i="1"/>
  <c r="N16" i="1"/>
  <c r="P16" i="1"/>
  <c r="R16" i="1"/>
  <c r="T16" i="1"/>
  <c r="V16" i="1"/>
  <c r="X16" i="1"/>
  <c r="Z16" i="1"/>
  <c r="AB16" i="1"/>
  <c r="AD16" i="1"/>
  <c r="AF16" i="1"/>
  <c r="AH16" i="1"/>
  <c r="AJ16" i="1"/>
  <c r="AL16" i="1"/>
  <c r="AN16" i="1"/>
  <c r="AV16" i="1"/>
  <c r="BB16" i="1"/>
  <c r="BD16" i="1"/>
  <c r="BA16" i="1"/>
  <c r="AZ16" i="1"/>
  <c r="AY16" i="1"/>
  <c r="AX16" i="1"/>
  <c r="AT16" i="1"/>
  <c r="AR16" i="1"/>
  <c r="AP16" i="1"/>
  <c r="Q15" i="1"/>
  <c r="Y15" i="1"/>
  <c r="AG15" i="1"/>
  <c r="AO15" i="1"/>
  <c r="AW15" i="1"/>
  <c r="P15" i="1"/>
  <c r="X15" i="1"/>
  <c r="AF15" i="1"/>
  <c r="AN15" i="1"/>
  <c r="AV15" i="1"/>
  <c r="BB15" i="1"/>
  <c r="BA15" i="1"/>
  <c r="AZ15" i="1"/>
  <c r="AY15" i="1"/>
  <c r="AX15" i="1"/>
  <c r="Q14" i="1"/>
  <c r="Y14" i="1"/>
  <c r="AG14" i="1"/>
  <c r="AO14" i="1"/>
  <c r="AW14" i="1"/>
  <c r="P14" i="1"/>
  <c r="X14" i="1"/>
  <c r="AF14" i="1"/>
  <c r="AN14" i="1"/>
  <c r="AV14" i="1"/>
  <c r="BB14" i="1"/>
  <c r="BA14" i="1"/>
  <c r="AZ14" i="1"/>
  <c r="AY14" i="1"/>
  <c r="AX14" i="1"/>
  <c r="O13" i="1"/>
  <c r="Q13" i="1"/>
  <c r="S13" i="1"/>
  <c r="U13" i="1"/>
  <c r="W13" i="1"/>
  <c r="Y13" i="1"/>
  <c r="AA13" i="1"/>
  <c r="AC13" i="1"/>
  <c r="AE13" i="1"/>
  <c r="AG13" i="1"/>
  <c r="AI13" i="1"/>
  <c r="AK13" i="1"/>
  <c r="AM13" i="1"/>
  <c r="AO13" i="1"/>
  <c r="AW13" i="1"/>
  <c r="N13" i="1"/>
  <c r="P13" i="1"/>
  <c r="R13" i="1"/>
  <c r="T13" i="1"/>
  <c r="V13" i="1"/>
  <c r="X13" i="1"/>
  <c r="Z13" i="1"/>
  <c r="AB13" i="1"/>
  <c r="AD13" i="1"/>
  <c r="AF13" i="1"/>
  <c r="AH13" i="1"/>
  <c r="AJ13" i="1"/>
  <c r="AL13" i="1"/>
  <c r="AN13" i="1"/>
  <c r="AV13" i="1"/>
  <c r="BB13" i="1"/>
  <c r="BA13" i="1"/>
  <c r="AZ13" i="1"/>
  <c r="AY13" i="1"/>
  <c r="AX13" i="1"/>
  <c r="AT13" i="1"/>
  <c r="AR13" i="1"/>
  <c r="AP13" i="1"/>
  <c r="Q12" i="1"/>
  <c r="Y12" i="1"/>
  <c r="AG12" i="1"/>
  <c r="AO12" i="1"/>
  <c r="AW12" i="1"/>
  <c r="P12" i="1"/>
  <c r="X12" i="1"/>
  <c r="AF12" i="1"/>
  <c r="AN12" i="1"/>
  <c r="AV12" i="1"/>
  <c r="BB12" i="1"/>
  <c r="BA12" i="1"/>
  <c r="AZ12" i="1"/>
  <c r="AY12" i="1"/>
  <c r="AX12" i="1"/>
  <c r="AT12" i="1"/>
  <c r="AR12" i="1"/>
  <c r="AP12" i="1"/>
  <c r="Q11" i="1"/>
  <c r="Y11" i="1"/>
  <c r="AG11" i="1"/>
  <c r="AO11" i="1"/>
  <c r="AW11" i="1"/>
  <c r="P11" i="1"/>
  <c r="X11" i="1"/>
  <c r="AF11" i="1"/>
  <c r="AN11" i="1"/>
  <c r="AV11" i="1"/>
  <c r="BB11" i="1"/>
  <c r="BA11" i="1"/>
  <c r="AZ11" i="1"/>
  <c r="AY11" i="1"/>
  <c r="AX11" i="1"/>
  <c r="Q10" i="1"/>
  <c r="U10" i="1"/>
  <c r="W10" i="1"/>
  <c r="Y10" i="1"/>
  <c r="AA10" i="1"/>
  <c r="AC10" i="1"/>
  <c r="AE10" i="1"/>
  <c r="AG10" i="1"/>
  <c r="AO10" i="1"/>
  <c r="AW10" i="1"/>
  <c r="P10" i="1"/>
  <c r="T10" i="1"/>
  <c r="V10" i="1"/>
  <c r="X10" i="1"/>
  <c r="Z10" i="1"/>
  <c r="AB10" i="1"/>
  <c r="AD10" i="1"/>
  <c r="AF10" i="1"/>
  <c r="AH10" i="1"/>
  <c r="AN10" i="1"/>
  <c r="AV10" i="1"/>
  <c r="BB10" i="1"/>
  <c r="BA10" i="1"/>
  <c r="AZ10" i="1"/>
  <c r="AY10" i="1"/>
  <c r="AX10" i="1"/>
  <c r="Q9" i="1"/>
  <c r="S9" i="1"/>
  <c r="U9" i="1"/>
  <c r="W9" i="1"/>
  <c r="Y9" i="1"/>
  <c r="AA9" i="1"/>
  <c r="AC9" i="1"/>
  <c r="AE9" i="1"/>
  <c r="AG9" i="1"/>
  <c r="AI9" i="1"/>
  <c r="AK9" i="1"/>
  <c r="AM9" i="1"/>
  <c r="AO9" i="1"/>
  <c r="AW9" i="1"/>
  <c r="N9" i="1"/>
  <c r="P9" i="1"/>
  <c r="R9" i="1"/>
  <c r="T9" i="1"/>
  <c r="V9" i="1"/>
  <c r="X9" i="1"/>
  <c r="Z9" i="1"/>
  <c r="AB9" i="1"/>
  <c r="AD9" i="1"/>
  <c r="AF9" i="1"/>
  <c r="AH9" i="1"/>
  <c r="AJ9" i="1"/>
  <c r="AL9" i="1"/>
  <c r="AN9" i="1"/>
  <c r="AV9" i="1"/>
  <c r="BB9" i="1"/>
  <c r="BA9" i="1"/>
  <c r="AZ9" i="1"/>
  <c r="AY9" i="1"/>
  <c r="AX9" i="1"/>
  <c r="Q8" i="1"/>
  <c r="Y8" i="1"/>
  <c r="AE8" i="1"/>
  <c r="AG8" i="1"/>
  <c r="AI8" i="1"/>
  <c r="AK8" i="1"/>
  <c r="AM8" i="1"/>
  <c r="AO8" i="1"/>
  <c r="AW8" i="1"/>
  <c r="P8" i="1"/>
  <c r="X8" i="1"/>
  <c r="Z8" i="1"/>
  <c r="AB8" i="1"/>
  <c r="AD8" i="1"/>
  <c r="AF8" i="1"/>
  <c r="AH8" i="1"/>
  <c r="AJ8" i="1"/>
  <c r="AL8" i="1"/>
  <c r="AN8" i="1"/>
  <c r="AV8" i="1"/>
  <c r="BB8" i="1"/>
  <c r="BD8" i="1"/>
  <c r="BA8" i="1"/>
  <c r="AZ8" i="1"/>
  <c r="AY8" i="1"/>
  <c r="AX8" i="1"/>
  <c r="K7" i="1"/>
  <c r="M7" i="1"/>
  <c r="O7" i="1"/>
  <c r="Q7" i="1"/>
  <c r="S7" i="1"/>
  <c r="U7" i="1"/>
  <c r="W7" i="1"/>
  <c r="Y7" i="1"/>
  <c r="AA7" i="1"/>
  <c r="AC7" i="1"/>
  <c r="AE7" i="1"/>
  <c r="AG7" i="1"/>
  <c r="AI7" i="1"/>
  <c r="AK7" i="1"/>
  <c r="AM7" i="1"/>
  <c r="AO7" i="1"/>
  <c r="AW7" i="1"/>
  <c r="J7" i="1"/>
  <c r="L7" i="1"/>
  <c r="N7" i="1"/>
  <c r="P7" i="1"/>
  <c r="R7" i="1"/>
  <c r="T7" i="1"/>
  <c r="V7" i="1"/>
  <c r="X7" i="1"/>
  <c r="Z7" i="1"/>
  <c r="AB7" i="1"/>
  <c r="AD7" i="1"/>
  <c r="AF7" i="1"/>
  <c r="AH7" i="1"/>
  <c r="AJ7" i="1"/>
  <c r="AL7" i="1"/>
  <c r="AN7" i="1"/>
  <c r="AV7" i="1"/>
  <c r="BB7" i="1"/>
  <c r="BD7" i="1"/>
  <c r="BA7" i="1"/>
  <c r="AZ7" i="1"/>
  <c r="AY7" i="1"/>
  <c r="AX7" i="1"/>
  <c r="AT7" i="1"/>
  <c r="AR7" i="1"/>
  <c r="AP7" i="1"/>
</calcChain>
</file>

<file path=xl/sharedStrings.xml><?xml version="1.0" encoding="utf-8"?>
<sst xmlns="http://schemas.openxmlformats.org/spreadsheetml/2006/main" count="177" uniqueCount="134">
  <si>
    <t>PLAN ESTRATÉGICO INSTITUCIONAL - PEI 2020 - 2024</t>
  </si>
  <si>
    <t xml:space="preserve">Código:    DE - FT -  53              </t>
  </si>
  <si>
    <t xml:space="preserve">Versión:      9                   </t>
  </si>
  <si>
    <t xml:space="preserve">Vigente Desde:     15/12/2020       </t>
  </si>
  <si>
    <t>Responsable</t>
  </si>
  <si>
    <t>Objetivo Estratégico</t>
  </si>
  <si>
    <t>Meta Estratégica</t>
  </si>
  <si>
    <t>Peso porcentual</t>
  </si>
  <si>
    <t>Indicador</t>
  </si>
  <si>
    <t>Actividades</t>
  </si>
  <si>
    <t>Producto</t>
  </si>
  <si>
    <t>Ejecutado
2020</t>
  </si>
  <si>
    <t>Programación 2021</t>
  </si>
  <si>
    <t>Ejecución Acumulada</t>
  </si>
  <si>
    <t>Ejecución Anual</t>
  </si>
  <si>
    <t>Avance cualitativo</t>
  </si>
  <si>
    <t>Avance por Objetivo</t>
  </si>
  <si>
    <t>ENE</t>
  </si>
  <si>
    <t>FEB</t>
  </si>
  <si>
    <t>MAR</t>
  </si>
  <si>
    <t>1ER TRIM</t>
  </si>
  <si>
    <t>ABR</t>
  </si>
  <si>
    <t>MAY</t>
  </si>
  <si>
    <t>JUN</t>
  </si>
  <si>
    <t>2DO TRIM</t>
  </si>
  <si>
    <t>JUL</t>
  </si>
  <si>
    <t>AGO</t>
  </si>
  <si>
    <t>SEP</t>
  </si>
  <si>
    <t>3ER TRIM</t>
  </si>
  <si>
    <t>OCT</t>
  </si>
  <si>
    <t>NOV</t>
  </si>
  <si>
    <t>DIC</t>
  </si>
  <si>
    <t>4TO TRIM</t>
  </si>
  <si>
    <t>P</t>
  </si>
  <si>
    <t>E</t>
  </si>
  <si>
    <t>1er Trim</t>
  </si>
  <si>
    <t>2do Trim</t>
  </si>
  <si>
    <t>3er Trim</t>
  </si>
  <si>
    <t>4to Trim</t>
  </si>
  <si>
    <t>Jefe Oficina Asesora de Planeación</t>
  </si>
  <si>
    <t>1.Coordinar a los actores del SDGRCC con lineamientos, mecanismos, instrumentos y espacios de participación, para fortalecer el conocimiento y la reducción del riesgo, el manejo de emergencias y desastres, así como las medidas de adaptación al cambio climático en el Distrito Capital.</t>
  </si>
  <si>
    <t xml:space="preserve">1.1. Desarrollar el 100% de las acciones necesarias para la articulación y dinamización del Sistema Distrital de Gestión de Riesgos y Cambio Climático </t>
  </si>
  <si>
    <r>
      <t xml:space="preserve">Porcentaje de acciones de articulación y dinamización del SDGR-CC realizadas
</t>
    </r>
    <r>
      <rPr>
        <b/>
        <sz val="8"/>
        <color theme="1"/>
        <rFont val="Century Gothic"/>
        <family val="2"/>
      </rPr>
      <t>Código :  DE-IG-001</t>
    </r>
  </si>
  <si>
    <t>1. Revisar y actualizar la matriz de instancias de coordinación del Distrito en las cuales participa el IDIGER.
2. Apoyar la Secretaría Técnica del Consejo Distrital para Gestión de Riesgos y Cambio Climático, Comisión Intersectorial de Gestión de Riesgos y Cambio Climático y Consejo Consultivo Distrital de Gestión de Riesgos y Cambio Climático, según solicitud de la Dirección General de la entidad.
3. Ejrercer la Secretaría Técnica de los 20 Consejos Locales de Gestión de Riesgos y Cambio Climático
4. Ejecutar los compromisos adquiridos por la entidad en las instancias de coordinación correspondientes a la OAP.
5. Realizar el seguimiento  a instancias de orientación y coordinación, a través de la consolidación de información trimestral de su funcionamiento.</t>
  </si>
  <si>
    <t xml:space="preserve">Acciones para el SDGR-CC desarrolladas.
</t>
  </si>
  <si>
    <t xml:space="preserve">Duarante este primer semestre 2021  se realizon  61 acciones necesarias para la articulación y dinamización del Sistema Distrital de Gestión de Riesgos y Cambio Climático, entre estas se destacan :
*  ParticipaciónConsejo Consultivo Distrital de Gestión de Riesgos y Cambio Climatico,
* Reunión de avance en la implementación de las Acciones Afirmativas concertadas con los Pueblos Indígenas 
*.Sesión extraordinaria Comité Operativo Política Pública de Familias (6 de mayo). 8. Reunión interna para el diseño de las Campañas Comunicativas Comunidades Raizal y Negra  
*Reunión compromisos al seguimiento del Plan de Acciones Afirmativas Sector Ambiente y Secretaría de Gobierno - ajuste matrices
* Gestión para contratación referente Rrom. 
* Celebración día de la Familia 
*.Reunión Evaluación Política Pública de Ruralida
 * Reunión con Secretaría de Gobierno para la actualización del plan de acción de la Política de Servicio a la Ciudadanía 
Durente el III trimestre se realizarón  60  acciones necesarias para la articulación y dinamización del Sistema Distrital de Gestión de Riesgos y Cambio Climático, entre estas se destacan :
1. Respuesta a encuesta sobre el Sistema de Seguimiento y Evaluación de Políticas Públicas - SSEPP (2 agosto). 2. Aportes a la caracterización del proceso "Direccionamiento Estratégico" (4 agosto). 3. Taller "Enfoques Poblacional-Diferencial y de Género" realizado por SDP (4 agosto). 4. Taller "Señales para caminar hacia la igualdad en los procesos educativos del Sector Ambiente" realizado por la Secretaría de la Mujer (4 agosto). 5. Reunión Sector Ambiente, actividades propuestas para el Festival LGBTI en octubre (5, 19 agosto). 6. Mesa M&amp;E No 18 - Costeo adaptación (DNP)
Durante el IV Trimestre se realizarón   60  acciones necesarias para la articulación y dinamización del Sistema Distrital de Gestión de Riesgos y Cambio Climático, entre estas se destacan :
1 y 2. Participación en reuniones preparativas del simulacro distrital, simulaciones de mesa (1 de octubre, 5 de octubre) 3. Reunion preparativa Plan de Acción Climática (5 de octubre) 4. Sesion 19 Mesa de M&amp;E Adaptación (6 de octubre) 5. Articulación para el seguimiento al acuerdo 790 de 2020 (7 de octubre) 6. Reunión Articulación Inventario Edificaciones y PDGRDCC (8 de octubre) . ENFOCA: 7. reunión de seguimiento a la finalización del curso, con la UNGRD (8 oct). 8. Revisión procedimiento AHCP con las cuatro subdirecciones y jurídica (11 oct). 9. Reu Preparatoria DIÁLOGO INTERCULTURAL, sobre gestión del riesgo climático con pueblos indígenas(12 oct) Acuerdo 790 de 2020 - Acciones Estratégicas FONDIGER (13 octu) 10. Tercera Mesa de seguimiento del Sector Ambiente con la Comunidad Raizal para revisar Acciones Afirmativas (14 oct). 11. Reunión preparatoria interinstitucional - DP
1. Evento IDPAC - Apertura Semana de la Participación (2 de noviembre) 2. Estrategia /política de Participación Ciudadana Sesión 2 (4 de noviembre) 3. Tercer taller Estrategia - Política Participación Ciudadana(11 de noviembre) 4. Planificación y realización de la sesión extraordinaria del Consejo Consultivo Distrital de Gestión de Riesgos y Cambio Climatico (16 nov). 5. Revisión procedimiento AHCP con la Subdirectora de Análisis (17 nov) 6. Reunión Sector Ambiente PP Mujer y Equidad de Género (17 nov). 7. 4to Taller Estrategia - Política Participación Ciudadana (18 de noviembre) 8. Cuarto Foro Distrital GESTIÓN DEL RIESGO POR INCENDIOS FORESTALES (19 de noviembre) 9. Revisión procedimiento AHCP con la Subdirectora de Análisis con Jurídica (19 nov)
1 y 2. Reunión presencial de seguimiento de las Acciones Afirmativas con las Comunidades Indígenas (1 y 15 de dic). 3, 4, 5. ENFOCA: tres encuentros sincrónicos (2, 9 y 15 dic). 6. Comité Operativo para las Familias Extraordinario - CODFA (2 dic). 7. Reunión equipo OAP para la formulación de la estrategia de participación (2 de diciembre) .  8. Sesión ordinaria del Consejo Consultivo de Gestión de Riesgos y Cambio Climático (3 de diciembre)
</t>
  </si>
  <si>
    <t>Subdirectora de Análisis y Efectos del Cambio Climático</t>
  </si>
  <si>
    <t>2. Fortalecer y promover el conocimiento del riesgo de desastres y efectos del cambio climático para la toma de decisiones frente a las medidas de reducción, manejo y adaptación en el Distrito de Capital.</t>
  </si>
  <si>
    <t>2.1 Generar el 100% de los productos asociados al estado del tiempo y actualización de bases de datos para analisis de variabilidad climática y cambio climático</t>
  </si>
  <si>
    <r>
      <t xml:space="preserve">Porcentaje de productos del estado del tiempo generados 
</t>
    </r>
    <r>
      <rPr>
        <b/>
        <sz val="8"/>
        <color theme="1"/>
        <rFont val="Century Gothic"/>
        <family val="2"/>
      </rPr>
      <t>Código :  CR-IE-004</t>
    </r>
  </si>
  <si>
    <t>1. Elaboración estudios previos y revisión de parte de jurídica IDIGER.
2. Envio a IDEAM para revisión y ajustes de parte de jurídica de IDEAM.
3. Reuniones entre las dos entidades para aclarar dudas entre las dos entidades.
4. Recolección de Documentos necesarios para llevar a cabo la firma de los directores de las dos entidades.
5. Contratación de profesionales y adquisición de equipos en el marco del convenio. 
7. Acuerdos sobre productos a generar en el Marco del convenio.
8. Ejecución del Convenio.
1. Construir la línea de base de los datos históricos  hidrometeorologicos del IDIGER
2. Identificar y preparar los datos faltantes que están en el SIRE y no en el SAB
3. Obtener la totalidad de archivos de datos históricos alojados fuera del SAB y el SIRE
4. Identificar y preparar los datos faltantes que están en los archivos de datos históricos y no en el SAB.
5. Preparar el proceso de consolidación de datos históricos en un único repositorio.
6. Ejecutar el proceso de consolidación de datos históricos en un único repositorio.</t>
  </si>
  <si>
    <t xml:space="preserve">Durante  el primer semtre no se realizaron  Boletines  asociados al estado del tiempo, debido  que a la fecha no se cuenta con convenio del IDEAM,  sin embargo se han adelantado las siguientes tareas: 
1. Se hicieron mesas técnicas con el IDEAM en donde se revisaron y concretaron los costos de requerimientos de la infraestructura necesaria para la elaboración de los productos  que se llevaran a cabo en el marco del Convenio. 
2.los costos se incorporaron en los Estudios Previos  los cuales se enviaron a jurídica del IDEAM ya revisados por jurídica del IDIGER. 
Se recibió de parte del IDEAM la notificación de que estos Estudios Previos fueron aceptados, lo cual permitió seguir avanzando en este proceso
3.Se realizaron mesas de trabajo con jurídica del IDIGER  y con el área precontractual en donde se reunieron todos los documentos necesarios tales como estudios de mercado y estudio de sector para ser presentados al Comité de contratación. 
4 Se le envió al IDEAM una propuesta de minuta  y la complementación de otros documentos para revisión. 8. Se está a la espera de las decisiones  que se tomen en el Comité de Contratación para continuar con este proceso y así dejar lista la documentación para firmas de los directores o de la delegación de parte de ellos.
Durante el III  trimestre se desarrolllaron las siguientes actividades:
Se radica la documentación a la oficina asesora juridica y se  realizan las isguientes observaciones:
* Se reciben las observaciones de oficina jurídica las cuales indican que las necesidades deben ser cubiertas en el marco del convenio 540 de 2016, para lo cual se debe preparar la documentación respectiva. 
* Se elabora el anexo técnico de seguimiento al convenio al convenio producto de la reunión de seguimiento adelantado por los supervisores y delegados al comité con su respectiva acta. 
* Se elabora solicitud de modificación al convenio marco relacionados a modificación, inclusión y eliminación de alcances y compromisos ajustándolo a las necesidades técnicas identificadas en el seguimientos técnico adelantado.
* Actualmente está en revisión de la Oficina Asesora Jurídica.
**La solicitud de modificación al convenio marco 540 de 2016 con el IDEAM, fue revisada por la Oficina Asesora Jurídica  del IDIGER y se elaboró la minuta  de modificación, la cual fue remitida al IDEAM, para su revisión y aprobación, en la actualidad se encuentra en la Oficina Jurídica del IDEAM con los soportes documentales del Director IDIGER.
Durante el IV Trimestre se desarrollaron las siguientes actividades
*Se adelantó comité técnico donde se consolidaron las necesidades técnicas identificadas en el comité anterior y se determinó que era necesario adelantar la contratación de 9 CPS y de 5 contratos de compraventa para dar cumplimiento a los compromisos acordados entre las partes en el marco de convenio 540 de 2016.
*Se elaboró el documento de soporte técnico para solicitar modificar la distribución de los recursos destinados para optimizar la operación del radar meteorológico en el Plan de Acción de los Recursos de FONDIGER, a los proyectos: “Desarrollar actividades de optimización del monitoreo, generación de informes especiales, pronósticos meteorológicos y predicción climática” y “Optimización operación radar meteorológico, mediante el diagnóstico y mantenimiento.
*Se generaron 3 pronósticos del tiempo.
Se ajusto el Plan de Acción de los Recursos de FONDIGER, en relacion a las metas: “Desarrollar actividades de optimización del monitoreo, generación de informes especiales, pronósticos meteorológicos y predicción climática” y “Optimización operación radar meteorológico, mediante el diagnóstico y mantenimiento.
Se generaron 25 pronósticos del tiempo.
Se emitieron los CDP para la contratación de tres meteorólogos y la adquisición de 270 radiosondas.
Se generaron 25 pronósticos del tiempo.
</t>
  </si>
  <si>
    <r>
      <t xml:space="preserve">Porcentaje de bases de datos actualizadas para la adaptación 
</t>
    </r>
    <r>
      <rPr>
        <b/>
        <sz val="8"/>
        <color theme="1"/>
        <rFont val="Century Gothic"/>
        <family val="2"/>
      </rPr>
      <t>Código : CR-IE-113</t>
    </r>
  </si>
  <si>
    <t>100% de productos asociados al estado del tiempo y actualización de 100% de las bases de datos para analisis de variabilidad climática y cambio climático</t>
  </si>
  <si>
    <t>Durante el  primer semestre  en los meses de Abril, Mayo y Junio se realizaron actividades  relacionadas c  productos generados y base de datos hidrometeorológicas actualizadas para adaptación al cambio climático .
Entre las más significativas están:
* Preparación del espacio de almacenamiento para la consolidación de datos históricos 
* Implementación de herramienta para descarga de datos históricos del SIRE y SAB versión inicial SQL 
*Implementación de herramienta para descarga de datos históricos del SIRE y SAB versión final: Descarga directa a Excel 
*Consolidación de 8 estaciones priorizadas de SIRE y SAB de precipitación y temperatura con corte 31-DIC-2020 
* Entrega del procedimiento final al grupo de trabajo y soporte a la herramienta final basada en descarga directa a Excel y lista de estaciones desde fuente externa consolidada
*Verificación de la base de datos de 4 estaciones de precipitación de acuerdo a la priorización
* Análisis y verificación de las bases de datos de las estaciones de temperatura de acuerdo al procedimiento acordado, se establecieron rangos preliminares que permiten la pre-validación  de datos.
* Análisis de eventos ocurridos durante los años 2018, 2019 y 2020 (641 Eventos), que permitió la generación de umbrales de lluvia por encharcamiento asociado a las estaciones Francisco I, Colegio Agustin Fernández y Fundación Ana Restrepo del Corral. 
 Durante el III trimestre se realizarón las siguientes actividades :
*Consolidación, prevalidación y generación de filtros para  8 estaciones adicionales de acuerdo al procedimiento acordado, para un total de 36 estaciones revisadas, para los parámetros de temperatura y precipitación.
*Aplicación de filtros y generación de la base prevalidada de 20 estaciones para un total de 36 estaciones, quedando pendientes 28 estaciones de las 62 estaciones con sensores de temperatura y precipitación. 
* Generación del boletín mensual correspondiente al mes de agosto. Comportamiento de la precipitación, temperatura y niveles de los rios mediante el uso de las bases de dastos.
* Generación de informe quincenal sobre comportamiento del tiempo y distribución espacial de lluvias mediante el uso de las bases de datos
* Se finaliza el análisis de eventos ocurridos durante los años 2015 y 2016  que permitió la actualización de umbrales de lluvia por encharcamiento, para 14 estaciones, para un total de 17 estaciones  en el periodo 2015 a 2020.
Durante el IV Trimestre se realizón las siguientes actividades
**Configuración de la descarga en Excel de estaciones de quinta y sexta fase (28 estaciones)
*Consolidación, pre validación y generación de filtros para  36 estaciones de acuerdo a el procedimiento acordado, para un total de 62 estaciones revisadas.
* Generación del boletín mensual correspondiente al mes de octubre. Comportamiento de la precipitación, temperatura y niveles de los ríos mediante el uso de las bases de datos.
* Generación de informe quincenal sobre comportamiento del tiempo y distribución espacial de lluvias mediante el uso de las bases de datos.
* Actualización de los análisis de umbrales por encharcamiento para las  17 estaciones de acuerdo eventos ocurridos en el  mes de octubre 
*Análisis eventos asociados a reflujo sobre las estaciones del río Tunjuelo
*Se da inicio a la generación de análisis para eventos generados por reflujo debido a niveles altos sobre el río Tunjuelo, lo que permitirá la generación de umbrales por dicho fenómeno sobre las estaciones de nivel del río Tunjuelo. 
Las evidencias del indicador  se encuentran en la siguiente dirección, con acceso abierto. \\172.16.24.243\home\SAB Backup\9 . productos generados y base de datos hidrometeorológicas.</t>
  </si>
  <si>
    <t xml:space="preserve">2.2 Emitir lineamientos  para estudios de detalle de riesgo por inundación para ordenamiento y reordenamiento territorial. </t>
  </si>
  <si>
    <r>
      <t xml:space="preserve">Porcentaje de lineamientos  para la realizacion de los estudios detallados de amenaza y riesgo por fenomenos de inundación generados 
</t>
    </r>
    <r>
      <rPr>
        <b/>
        <sz val="8"/>
        <color theme="1"/>
        <rFont val="Century Gothic"/>
        <family val="2"/>
      </rPr>
      <t xml:space="preserve">
Código : CR-IE-006</t>
    </r>
  </si>
  <si>
    <t>1. Reuniones Interinstitucionales
2. Definición de Lineamientos
3. Socialización Interinstitucional
4. Construcción del DTS</t>
  </si>
  <si>
    <t xml:space="preserve">Documento con los  lineamientos  para la realizacion de los estudios detallados de amenaza y riesgo por fenomenos de inundacion </t>
  </si>
  <si>
    <t xml:space="preserve">Durante el primer semestre se realizó  el e avance  de lineamientos para estudios detallados de amenaza y riesgo por fenomenos de inundación durante los meses de Mayo y Junio . 
Se avanzó en las siguientes actividades:
* Se realizó la recopilación de información, identificando las responsabilidades de las entidades frente al tema de estudios de detalle y medidas de intervención, concluyendo que deben estar a cargo de la Empresa de Acueducto y Alcantarillado de Bogotá - EAAB. 
*Se espera en los meses siguientes trabajar con dicha entidad en la construcción de los lineamientos para dichos estudios. Por otro lado, se solicitó a la Secretaría Distrital de Planeación un aumento en los plazos de entrega de dichos lineamientos. 
Durante el  primer semestre no se había programado avance en lineamientos ara estudios detallados de amenaza y riesgo por fenomenos
Duarante el III Trimestre se  realizarón las siguientes  actividades:
e continua con el proceso de revisión de lineamientos de Riesgo por inundación y demás fenómenos amenazantes de origen hidrometeorológico de instrumentos de planificación territorial y del desarrollo. Las evidencias se encuentran en los productos generados en el desarrollo del contrato FONDIGER 125 de 2021. 
Se desarrolló el documento base con los lineamientos para los estudios detallados por inundación para la ciudad de Bogotá, a partir de la consolidación de información relacionada con las buenas prácticas y las acciones internacionales y nacionales realizadas en estudios de riesgo por inundación. 
Durante el IV Trimestre se realizarón as siguientes actividades:
Se ha avanzado en la descripción conceptual de los modelos hidrológicos e hidrodinámicos y otros aspectos para ser tenidos en cuenta en la formulacion de los lineamientos. 
Se realizó la presentación del avance del documento sobre lineamientos para estudios detallados de inundación,  Se incluye entre otros aspectos, la planificación de los estudios de riesgo  de inundaciones y los enfoques metodológicos a tener en cuenta. 
</t>
  </si>
  <si>
    <t xml:space="preserve">2.3 Generar documentos técnicos con lineamientos para la elaboración de estudios e  instrumentos para POT y riesgos por movimientos en masa </t>
  </si>
  <si>
    <r>
      <t xml:space="preserve">Número de propuestas tecnicas y juridicas de ajuste de la Resolución 227 de 2006
</t>
    </r>
    <r>
      <rPr>
        <b/>
        <sz val="8"/>
        <color theme="1"/>
        <rFont val="Century Gothic"/>
        <family val="2"/>
      </rPr>
      <t>Código : CR-IE-007</t>
    </r>
  </si>
  <si>
    <t>1. Socialización a entidades de la propuesta de ajuste de la Resolución 227 de 2006 a las entidades por parte del Director IDIGER.
2. Respuesta a las observaciones planteadas.
3, Publicación en la página web para consulta de usuarios y recepción de observaciones.
4. Revisión de observaciones
5. Publicación de la Resolución. 
6. Implementación de la propuesta de modificación.</t>
  </si>
  <si>
    <t>1 Documento con propuesta tecnica  y juridica de ajuste de la Resolución 227 de 2006.</t>
  </si>
  <si>
    <r>
      <t xml:space="preserve">Durante el primer Semestre  se realizarón las  siguientes actividades significativas :
 * Se generó reunión con Oficina Asesora Jurídica - OAJ para análisis de su propuesta jurídica, entregando su documento corregido y los soportes normativos de nuestros comentarios para su respectiva evaluación; 
* Se atendieron las observaciones del Grupo Estratégico y de OAJ,  generando nueva versión de la propuesta técnica de términos de referencia; 
* Se coordinó con Oficina de Comunicaciones la generación del Banner para la publicidad de la norma;
* Se coordinó con TIC's lo concerniente a la página Web de prueba, necesaria para la visualización preliminar de servidores y directivos previo a la socialización de la propuesta normativa en la página Web del IDIGER. 
 * Se entregó en reunión entre CPT y la SARECC del 04 de junio, el link de la página web de prueba buscando que se den directrices sob
re la socialización de la propuesta de sustitución de la Resolución 227 de 2006; 2) Se entregó cronograma actualizado para la publicidad de la propuesta y adopción de la norma que sustituya la mencionada resolución; 
* Se generó y remitió vía mail el archivo actualizado con la presentación de la 227. del hallazgo IEC20-1.
Duranre el III trimeste se desarrollaron las siguientes actividades:
*Se realizó exposición de la propuesta ante la Subdirectora de Análisis y representantes de OAJ;
 * Se remitió solicitud mail a asesores de la dirección y se atendieron observaciones del asesor Eliécer Arguello, especialmente para que la propuesta técnica y jurídica se compile en un solo documento; 
*Se entregó comunicación interna 2021IE2701 a OCI con relación al hallazgo IEC20-1, carta que incluía el cronograma para la publicidad de la propuesta; *Se actualizó con el archivo único, el link de la página web de prueba https://www.idiger.gov.co/resolucion-227-2006;
 * Se remitieron correos a la OAJ con inquietudes sobre la atención de la Circular SJD 004 de 2021 y con la propuesta de formato con base en lo expresado en dicha circular.
*Se motivó respuesta de la representante OAJ ante inquietudes remitidas por correo sobre el alcance de la Circular SJD 004-2021; 2) Se motivó cambio del link de la página de prueba para dar respuesta ante observación interna; 3) Se realizó reunión con representante de la oficina de Atención al Ciudadano para presentar la propuesta de sustitución de la Resolución y recibir retroalimentación al respecto.
*Se ajustaron banner, propuesta y página de prueba conforme recomendaciones; 2) Se coordinaron con OAJ algunos aspectos importantes para la publicación en página IDIGER y en LegalBog SJD; 3
</t>
    </r>
    <r>
      <rPr>
        <b/>
        <sz val="8"/>
        <color theme="1"/>
        <rFont val="Century Gothic"/>
        <family val="2"/>
      </rPr>
      <t xml:space="preserve">
Durante el IV trimestre  se desarrollaron las siguientes actividades
</t>
    </r>
    <r>
      <rPr>
        <sz val="8"/>
        <color theme="1"/>
        <rFont val="Century Gothic"/>
        <family val="2"/>
      </rPr>
      <t xml:space="preserve">
**Configuración de la descarga en Excel de estaciones de quinta y sexta fase (28 estaciones)
*Consolidación, pre validación y generación de filtros para  36 estaciones de acuerdo a el procedimiento acordado, para un total de 62 estaciones revisadas.
* Generación del boletín mensual correspondiente al mes de octubre. Comportamiento de la precipitación, temperatura y niveles de los ríos mediante el uso de las bases de datos.
* Generación de informe quincenal sobre comportamiento del tiempo y distribución espacial de lluvias mediante el uso de las bases de datos.
* Actualización de los análisis de umbrales por encharcamiento para las  17 estaciones de acuerdo eventos ocurridos en el  mes de octubre 
*Análisis eventos asociados a reflujo sobre las estaciones del río Tunjuelo. 
Control de calidad de la validación adelantada mediante la revisión de fechas de inicio de las 62 estaciones para las variables temperatura y precipitación, la cual permite ajustar las series al dato real para su posterior descarga de datos y ajuste de filtros en las series de datos de algunas estaciones como Independencia y otras, las cuales al momento de revisarla presenta algunas inconsistencias.
* Inicio en la elaboración del documento de diagnóstico inicial que permitirá entender la situación actual de información de acelerógrafos con miras a la realización de un proceso en fases para la consolidación y disponibilidad de datos de sismos.
* Generación del boletín mensual correspondiente al mes de noviembre. Comportamiento de la precipitación, temperatura y niveles de los ríos mediante el uso de las bases de datos.
* Generación de informe quincenal sobre comportamiento del tiempo y distribución espacial de lluvias mediante el uso de las bases de datos.
* Ajuste estadístico a los análisis de umbrales por encharcamiento para las  17 estaciones de acuerdo eventos ocurridos en el  mes de octubre 
*Análisis eventos asociados a reflujo sobre las estaciones del río Tunjuelo, e identificación del tiempo de transito estimado para que se produzca una inundación asociado a reflujo en los sectores evaluados.
*Generación de mapas y gráficas en revisión de anomalías de temperatura y precipitación.
*Generación de tabla de históricos de diarios de precipitación para 61 estaciones y temperatura para 22 estaciones operadas por IDIGER.
 </t>
    </r>
  </si>
  <si>
    <r>
      <t xml:space="preserve">Porcentaje de avance de construcción de componentes por fenómenos amenazantes que hacen parte del documento
</t>
    </r>
    <r>
      <rPr>
        <b/>
        <sz val="8"/>
        <color theme="1"/>
        <rFont val="Century Gothic"/>
        <family val="2"/>
      </rPr>
      <t>Código : CR-IE-008</t>
    </r>
  </si>
  <si>
    <t>1. Reuniones Interinstitucionales
2. Definición de Articulado de Gestión del Riesgo
3. Definición del Articulado de Gestión del Cambio Climático. 
4. Priorización de Estudios de Detallle para áreas con Condición de Amenaza
Priorización de Estudios de Detallle para  reas con Condición de Riesgo
Programas y Proyectos
Construcción del DTS</t>
  </si>
  <si>
    <t>Documento de Articulado, Priorización de Estudios, Programas y Proyectos con Soporte Técnico</t>
  </si>
  <si>
    <t xml:space="preserve">Durante el primes semestre  , se han realizado diferentes entregas del Documento Tecnico Soporte que compila los componentes por fenómenos amenazantes de movimientos en masa, avenidas torrenciales, incendios forestales e inundaciones. Dichas entregas han sido ajustadas de acuerdo a las observaciones y ajustes recibidas por las diferentes partes involucradas en el proceso. En el mes de Junio se realizó las reuniones de conciliación con la CAR de las cuales surigieron observaciones que fueron desarrolladas por el grupo de trabajo del IDIGER y entregadas a final del mes. 
Durante el III Trimestre  se realizarón las siguientes actividades:
Se presentó en diferentes espacios, los resultados de las zonificaciones para los diferentes fenómenos amenazantes. Las observaciones y retroalimentaciones recibidas serán tenidas en cuenta en las recomendaciones a los ajustes que la Secretaria Distrital de Planeación - SDP está realizando, para que los incluya dentro del Proyecto de Acuerdo que será radicado ante el Concejo Distrtial los primeros 15 días del mes de Septiembre. 
Las reuniones realizadas a lo largo del mes de agosto fueron: 
* Reunión  - CAMACOL.
* Preparación de apoyo técnico a la SDP para el seguimiento del cumplimento de la sentencia del Río Bogotá con la magistrada Nelly Villamizar.
* Se recibió el concepto del Consejo Territorial de la Secretaria Distrital de Planeación. Se anexa en carpeta los diferentes soportes de dicha informació
Se realizó la presentación del documento técnico soporte que compila los componentes por fenómenos amenazantes ante el Concejo de Bogotá el 28 de septiembre de 2021. Actualmente se está dando respuestas a las inquietudes y observacionees realizadas por dicha entidad. Se continúa recibiendo retroalimentaciones de diferentes entidades en relación al documento presentado en meses anteriores.
Durante el IV Trimestre se realizarón las siguientes acitivdades:
Se continua con la respuesta a observaciones ie inquietudes presentadas por los Concejales así como a sus unidades técnicas de apoyo en trabajo articulado con la SDP. 
Se encuentra en debate del proyecto de acuerdo del POT por lo cual se continua con la respuesta a inquietudes y obseravciones realizadas por dicho organismo.  
as acciones desarrolladas en el mes están en función de la revisión del Concejo de Bogotá frente al documento presentado en meses pasado. Aun se encuentra en debate del proyecto de acuerdo del POT por lo cual se continua con la respuesta a inquietudes y obseravciones realizadas por dicho organismo.            </t>
  </si>
  <si>
    <r>
      <t xml:space="preserve">Porcentaje de avance de lineamientos y/o criterios desarrollados
</t>
    </r>
    <r>
      <rPr>
        <b/>
        <sz val="8"/>
        <color theme="1"/>
        <rFont val="Century Gothic"/>
        <family val="2"/>
      </rPr>
      <t>Código : CR-IE-009</t>
    </r>
  </si>
  <si>
    <t xml:space="preserve">1. Analisis del nuevo POT e identificación del instrumento que requiere el desarrollo de analisis de riesgo y estudio detallado . 
2.  Propuesta de lineamiento por instrumento identiificado.
3. Socialización de la propuesta de lineamiento con los usuarios del instrumento de planificación identificado. 
4. Ajustes al lineamiento.
5. Emisión y publicación del lineamiento por instrumento identiificado. </t>
  </si>
  <si>
    <t xml:space="preserve">Documento con los  lineamientos  para la realizacion de los analisis de riesgo y estudios detallados por instrumento de planificación analisado. </t>
  </si>
  <si>
    <t>Durante el primer semestre se avanzó  en 40  lineamientos y/o criterios con medidas de reducción y adaptación al cambio climatico  durante los meses  Marzo, Abril, Mayoy Junio
Durante el  III Trimestre se han realizado  30 lineamientos  y/o criterios con medidas de reducción y adaptación al cambio climatico  durante los meses   Jualio, Agoso y Septiembre
Durante el IV Trimestre  se  han relaizado  30 30 lineamientos  y/o criterios con medidas de reducción y adaptación al cambio climatico  durante los meses   Octubre, Noviembre y Diciembre
.</t>
  </si>
  <si>
    <t>Asesor de Comunicaciones</t>
  </si>
  <si>
    <r>
      <t>2.4 Realizar  campañas educativas en las localidades priorizadas de Bogotá, D. C. sobre la gestión del riesgo y cambio climático.</t>
    </r>
    <r>
      <rPr>
        <sz val="8"/>
        <color rgb="FFFF0000"/>
        <rFont val="Century Gothic"/>
        <family val="2"/>
      </rPr>
      <t xml:space="preserve"> </t>
    </r>
  </si>
  <si>
    <r>
      <t xml:space="preserve">Número de campañas educativas realizadas
</t>
    </r>
    <r>
      <rPr>
        <b/>
        <sz val="8"/>
        <color theme="1"/>
        <rFont val="Century Gothic"/>
        <family val="2"/>
      </rPr>
      <t>Código : CE-IE-019</t>
    </r>
  </si>
  <si>
    <t>1. Planteamiento de estrategías de comunicación para la divulgación de las actividades y talleres que las diferentes áreas realicen a la comunidad. 
2. Diseño y ejecución de la estrategia de comunicacion para las doce (12) campañas que se realizarán.</t>
  </si>
  <si>
    <t>Fortalecer el conocimiento en gestión de riesgos y cambio climático</t>
  </si>
  <si>
    <t xml:space="preserve">Durante este primer semestre se realizó  de manera virtual la campaña "Semana Ambiental". Se divulgaron todas las actividades en los canales de comunicación internos y externos, convocando a la ciudadanía en general a participar de interesantes charlas sobre el tema. Algunos profesionales del área participaron como moderadores en las charlas del evento.
 Durantel III trimestre  Se realizó  DOS campañas programadas para agosto y octubre. La primera sobre la Segunda Temporada de Lluvias que comenzó a mediados de septiembre. Además se dio inicio a la campaña sobre el Simulacro Distrital de Autoprotección de este año.
Durante el IV trimestre la campaña programada para este mes se adelanto en el mes de septiembre y los primeros días del mes de octubre
</t>
  </si>
  <si>
    <t>2.5 Realizar una capacitación anual para comunicadores sociales y periodistas en Gestión de Riesgos y Cambio Climático</t>
  </si>
  <si>
    <r>
      <t xml:space="preserve">Número de periodistas y/o comunicadores sociales capacitados en gestión de riesgos y cambio climático de los identificados																
</t>
    </r>
    <r>
      <rPr>
        <b/>
        <sz val="8"/>
        <color theme="1"/>
        <rFont val="Century Gothic"/>
        <family val="2"/>
      </rPr>
      <t>Código : CE-IE-021</t>
    </r>
  </si>
  <si>
    <t>1. Planteamiento de temas para la capacitación, estrategia de divulgación, medio de realización.
2. Diseño de piezas comunicativas para la invitación
3. Divulgación de la invitación a los periodistas
4. Realización de la capacitación</t>
  </si>
  <si>
    <t>Capacitación a peridistasen el tema de gestión de riesgos y cambio climático</t>
  </si>
  <si>
    <t>Durante el primer semestre  o se realizó la actividad que se tenia programada para este mes, debido a que la convocatoria de los periodistas se ha complicado por el tercer pico de la pandemia. Para garantizar la participación de varios periodistas interesados en el evento, se decide aplazar su realización para el mes de julio.
 Durante el  III Trimeste  se capacitaron a 12  periodistas donde  se les informó sobre la Segunda Temporada de Lluvias que se presenta en la capital cada año, informándolos así en gestión de riesgos. Se adjunta como evidencia el listado de asistencia la charla.</t>
  </si>
  <si>
    <t>Jefe Oficina TICS</t>
  </si>
  <si>
    <t>3. Modernizar el sistema de Información de Gestión de Riesgos y Cambio Climático con enfoque de escenarios</t>
  </si>
  <si>
    <t>3.1 Gestionar el desarrollo del 100% de las soluciones priorizadas.</t>
  </si>
  <si>
    <r>
      <t xml:space="preserve">Porcentaje de requerimientos de soluciones informáticas implementadas 
</t>
    </r>
    <r>
      <rPr>
        <b/>
        <sz val="8"/>
        <color theme="1"/>
        <rFont val="Century Gothic"/>
        <family val="2"/>
      </rPr>
      <t>Código : TI-IE-111</t>
    </r>
  </si>
  <si>
    <t>1. Consolidar los requerimienros de soluciones informáticas.
2. Verificar los requerimientos y establecer si o no se pueden realizar
3. De los requerimientos consolidados y viables priorizar la realización de los mismos</t>
  </si>
  <si>
    <t>Realizar el desarrollo con estándares de calidad de los aplicativos informáticos que soportan las actividades en cumplimiento de los requerimientos priorizados.</t>
  </si>
  <si>
    <t>Durante el primer trimestre se  atendieron  110  requerimientode soluciones informaticas. Por otro lado, se ejecuta el nuevo ciclo de desarrollo para la aplicación de Centros de Reserva SLCR.
Durante el III Trimeste se atendieron 63  requerimientos  de soluciones informáticas, las cuales estuvieron enfocadas en  actualizaciones SAB y  el  nuestro aplicativo SURE
Durente el IV Trimestre  , se atendiero  34  equerimientos  de soluciones informáticas, las cuales estuvieron enfocadas en  actualizaciones SAB y  el  nuestro aplicativo SURE</t>
  </si>
  <si>
    <t>3.2 Fortalecer el 100 % de los componentes de conocimiento del sistema de información de gestión de riesgos y de cambio climático SIRE con enfoque de escenarios. TIC</t>
  </si>
  <si>
    <r>
      <t xml:space="preserve">Número de visores implementados
</t>
    </r>
    <r>
      <rPr>
        <b/>
        <sz val="8"/>
        <color theme="1"/>
        <rFont val="Century Gothic"/>
        <family val="2"/>
      </rPr>
      <t>Código : TI-IE-88</t>
    </r>
  </si>
  <si>
    <t>Identificar el inventario de información geográfica del IDIGER.
Definir la información a mostrar en visores geográficos.
Desarrollar visores geográficos con información de interés para la ciudadanía, y demás actores y grupos de interés en la gestión del riesgo.</t>
  </si>
  <si>
    <t>2 Visores geográfico</t>
  </si>
  <si>
    <t xml:space="preserve">Durante el  primer semestre se reaizaron las siguientes actividades:
*se creo un mapa con información geografica, se creo una capa geográfica con la tipificación de los eventos de emergencias 
* Actualización y creación de herramientas (Widget) para el análisis geográfico de los eventos
reportados. De la aplicación "Simulación de Emergencia". 
* se esta trabajando en la estructuración de la arquitectura de datos de la app Simulación de Emergencias.
Dutanne el III trimestre se realizarón las siguientes actividades:
*Migración de mapas y aplicaciones de ArcGIS Online a Portal for ArcGIS, donde se tiene una cuenta general para la edición y el manejo de las mismas a nivel de usuario de edición general.
 *. Estructuración, depuración y publicación de la información geográfica de localización de la entidad, información de inventario de personal, inventario de herramientas y equipos disponibles a la atención de emergencias en Bogotá de las entidades.
*Creación y estructuración de base de datos para el soporte de preguntas y respuestas por cada rol. 
*Creación de vista que expone la descripción, preguntas, respuestas y acciones complementarias, además de tener imágenes y videos relacionados.
*Modificación en diseño del aplicativo (ambientación). 
* Estructuración y alimentación de base de datos respecto al guión enviado por parte del equipo de manejo para el rol estratégico de las entidades asociadas del sector ambiente (Secretaria de Ambiente, Jardín Botánico e Instituto Distrital de Bienestar y Protección Animal).
*Implementación de chat, para que las entidades con rol estratégico puedan comunicarse durante el juego. 
*Implementación de la vista “Controlador”, con el fin de hacer seguimiento a la cantidad de preguntas y las respectivas respuestas que los usuarios estratégicos van contestando en el tiempo real.
*Adición de capas que ambientan el mapa con las diferentes zonas y puntos de localización (en donde ocurre el evento del sismo)
*Implementación de vista que permite dar inicio al juego y colocar un tiempo límite del mismo.
Durante el IV trimestre  e llevo acabo el Simulacro Distrital donde la app de la referencia fue vital en pro de los objetivos de esta actividad. En el mismo sentido, se cambio de guión definitivo para el evento de simulación de emergencias, creación de juego en la plataforma “Kahoot” para hacer más dinámico el juego de simulación y Creación de servicios rest de ArcGIS con las capacidades de equipos, herramientas y personal encargados de la atención de emergencias en Bogotá.
Durante IV trimestre  se realizar
</t>
  </si>
  <si>
    <t>Subdirector de Reducción y Adpatación al Cambio Climático</t>
  </si>
  <si>
    <t>4. Fortalecer la identificación y ejecución de acciones de reducción del riesgo al igual que las medidas de adaptación al cambio climático en Bogotá D.C.</t>
  </si>
  <si>
    <t>4.1Atender los doscientos (200) cuerpos de agua programados con actividades de limpieza.</t>
  </si>
  <si>
    <r>
      <t xml:space="preserve">Número de cuerpos de agua intervenidos
</t>
    </r>
    <r>
      <rPr>
        <b/>
        <sz val="8"/>
        <color theme="1"/>
        <rFont val="Century Gothic"/>
        <family val="2"/>
      </rPr>
      <t>Código: RR-IE-015</t>
    </r>
  </si>
  <si>
    <t xml:space="preserve">1. Gestion administrativa de recursos 
2. Cronograma de los convenios para la liempiza de cuerpos de agua 
3. Visitas de seguimiento a la intervencion del cuerpo de agua </t>
  </si>
  <si>
    <t>Reducción de riesgos asociados a inundación por obstrucción al flujo del agua debido a la acumulación de residuos solidos.</t>
  </si>
  <si>
    <t xml:space="preserve">Durante  el primer semestre se intervinieron 129 cuerpos de agua con actividades de limpieza, se intervinieron más de los proyectados en el primer semestre, debido a las   acciones de preventivas de reducción de riesgo en la segunda temporada de lluvias comprendido entre los meses de Abril y Mayo.
Durante el III  Trimestre  se intervinieron  200 cuerpos de agua  con actividades de limpieza, además se realizón las siguientes actividades prinicipales:
*Se elaboraron lo estudios previos del convenio que tiene por objeto “Aunar esfuerzos técnicos, operativos, administrativos y financieros entre la Empresa de Acueducto y Alcantarillado de Bogotá (EAAB), el Instituto Distrital De Gestión Del Riesgo y Cambio Climático – IDIGER y Aguas de Bogotá S.A. E.S.P., para el desarrollo de actividades de retiro de residuos sólidos de canales, quebradas, estructuras y sumideros con el fin de mitigar los efectos del cambio climático y generar bienestar social en el territorio”.
*Se reportan las acciones de intervencion de acuerdo a la programacion en la cuenca media del rio Bogota conformadas por las subcuencas: Tunjuelo, salitre, fucha, tintal y torca. 
*Se realiza la intervencion de los cuerpos de agua programados en la cuenca Fucha, Tintal, Salitre, Tumjuelo y Torca.
Durante el IV trimestre se intervinieron 482  de agua  con actividades de limpieza, además se realizón las siguientes actividades prinicipales:
Se realizó el retiro de residuos de canales y quebradas por medio del convenio inter administrativo 187 de 2021, dando cumplimiento al cronograma establecido. Se apoyó con el evento SIRE 5387161, sobre perdida de verticalidad de arbolado sobre la quebrada del canal Boyacá con alto potencial riesgo de volcamiento que podría generar obstrucción sobre el cuerpo de agua. Una vez se apruebe por parte del supervisor del convenio EAAB el informe de gestión del mes de noviembre 2021, este será verificado con lo reportado 
</t>
  </si>
  <si>
    <t>4.2 Construir nueve (9) obras de mitigación para la reducción del riesgo de desastres.</t>
  </si>
  <si>
    <r>
      <t xml:space="preserve">Número de obras de mitigación para la reducción del riesgo y adaptación al cambio climático ejecutadas
</t>
    </r>
    <r>
      <rPr>
        <b/>
        <sz val="8"/>
        <color theme="1"/>
        <rFont val="Century Gothic"/>
        <family val="2"/>
      </rPr>
      <t>Código:  RR-IE-046</t>
    </r>
  </si>
  <si>
    <t>1. Estructuración del proceso precontractual y contractual para la ejecución de obras.
2. Ejecución de obra.</t>
  </si>
  <si>
    <t>Obras ejecutadas</t>
  </si>
  <si>
    <t>Durante el primer semestre en el mes de Mayo se  se  finalizó la etapa constructiva de la obra del sector los Laches en cumplimiento del objeto y alcance contractual que se estipula en el contrato de obra No. 586 de 2020, con su correspondiente contrato de interventoría No. 579 de 2020.  Se anexan las actas de recibo a satisfacción para los contratos No. 586 y 579 obra e interventoría respectivamente
Durante el III Trimeste se  ha realizado una (1) obra  de mitigación para la reducción del riesgo de desastres en el mes de Mayo se tiene progmado construir  2 dos obras en el mes de Diciembre para cumplir con las tres (3) obras programas para esta vigencia.
Durante el  IV trimestre  se  re realizarón las siguientes actividades
En el mes de octubre fue adjudicada la obra e interventoría de Peñón del Cortijo fase II el 27 y 28 de octubre respectivamente, y los contratistas adjudicatarios iniciaron proceso de legalización del contrato 
En el mes de octubre fue adjudicada la obra e interventoría de Peñón del Cortijo fase II el 27 y 28 de octubre respectivamente, y los contratistas adjudicatarios continuan proceso de legalización del contrato 
El 01 de diciembre se firmo acta de inicio del contrato de obra 242-2021 y contrato de  intreventoría 236-2021 de Peñón del Cortijo Fase II
El contrato de obra 188-2021  de Divino Niño, continua con un porcentaje de ejecución de 46.50%</t>
  </si>
  <si>
    <t>4.3 Adecuar (600) predios resultado del proceso de reasentamiento de familias en alto riesgo no mitigable.</t>
  </si>
  <si>
    <r>
      <t xml:space="preserve">Número de predios adecuados producto del proceso de reasentamiento
</t>
    </r>
    <r>
      <rPr>
        <b/>
        <sz val="8"/>
        <color theme="1"/>
        <rFont val="Century Gothic"/>
        <family val="2"/>
      </rPr>
      <t>Código :RR-IE-013</t>
    </r>
  </si>
  <si>
    <t>1. Demolición de viviendas, recolección y disposición de RCD, cerramiento y señalización, mediante contratos de obra.</t>
  </si>
  <si>
    <t>Predios adecuados</t>
  </si>
  <si>
    <t xml:space="preserve">Durante el primer semestreno se  adecuarons los predios  producto de reasentamientoe en el mes de Junio, debido a  La OAJ devolvió los estudios solicitando información precisa del costo de demolición de los predios
Durante e III   trimestre: Los estudios previos se realizaron ajustes de cantidades por costos promedios de predios tipos y se enviaron nuevamente a juridica para la elaboración de la nueva oferta económica, a la espera del visto bueno por parte del area juridica.
Durante el IV trimestre  se realizarón las siguientes actividades:
El 28/10/2021 se realizó en Sistema Electrónico para la Contratación Pública – SECOP II la publicación aviso información del proceso licitatorio de Adecuación de Predios. De acuerdo al cronograma publicado, la adjudicación del proceso será el próximo 21 de diciembre. Dentro de los tres (3) días siguientes a la adjudicación del proceso se realizará la firma y Legalización del Contrato.   
Se resolvieron las observaciones al contrato de obra, el contrato de la interventoría el día 29 de noviembre de 2021 quedó publicado.
</t>
  </si>
  <si>
    <t>Subdirector de Manejo de Emergencias y desastres</t>
  </si>
  <si>
    <t xml:space="preserve">5. Fortalecer el manejo de emergencias, calamidades y/o desastres en el marco del SDGR – CC en Bogotá D.C.
</t>
  </si>
  <si>
    <t>5.1  Porcentaje  de documentos con lineamiento técnicos  elaborados y socializados  a las entidades   integrantes  de la mesa  de  manejo  para el manejo  de emergencias</t>
  </si>
  <si>
    <r>
      <t>Documentos con lineamientos técnicos elaborados y socializados</t>
    </r>
    <r>
      <rPr>
        <b/>
        <sz val="8"/>
        <color theme="1"/>
        <rFont val="Century Gothic"/>
        <family val="2"/>
      </rPr>
      <t xml:space="preserve">
Código ME-IE-11</t>
    </r>
  </si>
  <si>
    <t>Estructurar y elaborar documentos</t>
  </si>
  <si>
    <t xml:space="preserve">Estrategia Distrital de Respuesta ante Emergencias, Servicios y funciones de respuesta (Versión 2021)
Estudios de caso donde se aprecie la implementación de la EDRE – MA
Sistemas de información para el manejo de emergencias y desastres actualizados
Documentos que permitan el Fortalecimiento del Sistema Distrital de Gestión de Riesgos y Cambio Climático.
Lineamientos para el plan de acción para la recuperación ante un terremoto.
Diagnóstico de la capacidad de respuesta del distrito ante emergencias
1.  Revisión y mantenimiento de equipos  y suminsitros  en general  del CD Y R
2.  Recpeción y alamacenamiento, aislamiento  y transporte   y entrega de suministros.
3. Recpecionar , almacenar,  alistar  y transportar  y entregar  suminsitros  en el marco de la función  logística.
</t>
  </si>
  <si>
    <t xml:space="preserve">Durante el  primer semestre   se elaborarón   6 documentos con lineamientos técnicos elaborados  y socializados
Durante  el III  Trimestre  se elaborarón  1 documento  con lineamientos técnicos elaborados  y socializados, para este período se avanzó en la elaboración de documentos, pero no  logró socializarlos.
Durante el IV  se elaborarón 14 docuemnto on lineamientos técnicos elaborados  y socializados, para este período se avanzó en la elaboración de documentos, pero no  logró socializarlos.s </t>
  </si>
  <si>
    <t>Se han elaborado 8 documentos ( "Estandarización información requerida de Alcaldías Locales para Planes de Emergencia y Contingencia 2021"  2. "Lineamientos para la elaboración de Dx de capacidad de respuesta a emergencias SDGR-CC. 3. Formulación en versión inicial y propuesta de seguimiento al Plan de Acción específico Semana Santa. 4. Documento lineamientos para la elaboración del diagnóstico de capacidad de respuesta – versión inicial,  1. Elaboración de Línea base diagnóstica para actualización - Estrategia Distrital de Respuesta a Emergencias - Marco de Actuación. 2. Segunda versión del Protocolo distrital de poda y tala de árboles en riesgo de caída y situaciones de emergencia. 3. La Guía distrital para elaboración de evaluación de daños, riesgos y análisis de necesidades ante posibles afectaciones del sector agropecuario por emergencias asociadas a heladas, granizadas e incendios de la cobertura vegetal, así como la propuesta del formato de registro usuarios activos afectados por heladas, granizadas e incendio de la cobertura vegetal. 4.Se presenta el Protocolo distrital para la atención y asistencia integral masiva de comunidades. 5. Documento Lineamientos para la construcción del plan de acción para la recuperación ante un terremoto.</t>
  </si>
  <si>
    <t>Subdirectora Corporativa y Asuntos Disciplinarios</t>
  </si>
  <si>
    <t>6.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</si>
  <si>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6.1.Desarrollar e implementar 1 estrategia de sensibilización y fortalecimiento de las capacidades de funcionarios(as) y contratistas de la Entidad bajo los conceptos de calidad, calidez, coherencia y oportunidad en el servicio a la ciudadanía. </t>
  </si>
  <si>
    <r>
      <t xml:space="preserve">Porcentaje de avance de la implementación de la estrategia de sensibilización del fortalecimiento de capacidades
</t>
    </r>
    <r>
      <rPr>
        <b/>
        <sz val="8"/>
        <color theme="1"/>
        <rFont val="Century Gothic"/>
        <family val="2"/>
      </rPr>
      <t>Código :AC-IG-018</t>
    </r>
  </si>
  <si>
    <t>1. Estructurar la estrategia
2. Definir los contenidos asociando los conceptos de calidad, calidez y coherencia
3. Definir la población Objetivo
4 Definir las fases o etapas
5. Establecer como se hará la divulgación
6. Definir el cronograma
7. Aprobación del documento"</t>
  </si>
  <si>
    <t>Estrategia de sensibilización elaborada y aprobada</t>
  </si>
  <si>
    <t>Durante el segundo semestre dell 2021 se realizará la estructuración de la estratégia, la definición de los componentes y se presentará al CIDG para su aprobación e implementación en 2022.</t>
  </si>
  <si>
    <t>7. Fortalecer los procesos estratégicos, de apoyo y evaluación mediante la implementación de lineamientos que soporten la gestión misional en cumplimiento de los objetivos institucionales en el marco de la mejora continua.</t>
  </si>
  <si>
    <t xml:space="preserve">7.1 Fortalecer los procesos estratégicos, de apoyo y evaluación del IDIGER que soporten la misión institucional en el marco del Modelo Integrado de Planeación y Gestión MIPG y los Sistemas de Gestión. </t>
  </si>
  <si>
    <r>
      <t xml:space="preserve">Porcentaje de cumplimiento acciones implementadas del MIPG - SIG
</t>
    </r>
    <r>
      <rPr>
        <b/>
        <sz val="8"/>
        <color theme="1"/>
        <rFont val="Century Gothic"/>
        <family val="2"/>
      </rPr>
      <t xml:space="preserve">Código : DE-IG-002 </t>
    </r>
  </si>
  <si>
    <t xml:space="preserve">Seguimiento  a las acciones del MIPG-SIG
7 Dimensiones MIPG 
Seguimiento a Políticas aplicables a la Entidad
Actualización de los 16 autodiagnósticos con los resposables de las politicas
Socialización a toda la Entidad MIPG y las responsabilidades de tosod los funcionarios y contratistas </t>
  </si>
  <si>
    <t>Acciones MIPG ejecutadas</t>
  </si>
  <si>
    <t xml:space="preserve"> Durante este primer  semestre se ralizaron las siguientes actividades relevantes 
* Formulación y seguimiento al Plan Anticorrupción y de Atención al Ciudadano (PAAC)
* Seguimiento al mapa de riesgos institucional
* Asesoramiento y acompañamiento a los procesos en la actualización y publicación de documentos, *Seguimiento a planes de acción de gestión institucional   y planes de mejoramiento 
 *Actualización y seguimiento del menú de transparencia resolución 1518 del 2020 en la página web institucional.
Durante el III Trimestre se de desarrollaron las siguientes actividdes:
*  Se realizó  2do seguimiento cuatrimestral   Plan de Anticorrupción y atención al ciudadano.
* Se relaizó el proceso de rendición de cuentas 2021.
* Se realizón 2do seguimiento cuatrimestral en el  Plan de Riesgos Insitucional .
* Se realizó  avance  en el componente de  racionalización  de Trámites del Plan Anticorrupción y de Atención al Ciudadano 2021.
*Se realizóla formulación plan SGC.
* Se realizó la revisión y actualización  116 documentos.
* Se partició en la gala de reconocimiento de la función Publica participando en la segunda categoria Innovación Insititucional.
* Se avanzó en el mennú de transparencia y  acceso  a la información.
Durante el IV  Trimestre se desarrollaron las siguientes actividades:
Se realizó ajuste  a  158 documentos en el mapa de procesos con el nuevo encabezado y pie de página de acuerdo a al Guia de elaboración de documentos, asismismo se  ajustaron los links con los nombre de los documentos en el mapa de procesos.
*  Se realizó premiación de los participantes de la campaña de expectativa  de gestión del conocimiento y la innovación .
*   Avance de la elaboración de la política y plan de participación ciudadana.
*  Se expidió  la  Resolución n°300 de 2021  del 29/10/2021  “Por medio de la cual se adopta el Esquema de Publicación de Información del Instituto Distrital de Gestión de Riesgos y Cambio Climático – IDIGER, conforme a lo establecido en la Ley 1712 de 2014 y la Resolución 1519 de 2020”" del Instituto Distrital de Gestión de Riesgos y Cambio Climático - IDIGER”
*  Se   realizó el borrador de la actualización de la Guia de Adminstración de riesgos y  la nueva versión  de la herramienta del mapa de riesgos institucional de acuerdo a la última guía de administración del riesgo definida por el DAFP para los riesgosa de gestión, estratégicos, de seguridad de la información y para trámites.
* Se continúa con la actualización del menú de tranparencia y acceso a la información Pública.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</si>
</sst>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2" x14ac:knownFonts="1">
    <font>
      <sz val="11"/>
      <color theme="1"/>
      <name val="Calibri"/>
      <family val="2"/>
      <scheme val="minor"/>
    </font>
    <font>
      <sz val="11"/>
      <color theme="1"/>
      <name val="Calibri"/>
      <family val="2"/>
      <scheme val="minor"/>
    </font>
    <font>
      <b/>
      <sz val="7"/>
      <color theme="1"/>
      <name val="Century Gothic"/>
      <family val="2"/>
    </font>
    <font>
      <b/>
      <sz val="14"/>
      <color theme="9" tint="-0.249977111117893"/>
      <name val="Century Gothic"/>
      <family val="2"/>
    </font>
    <font>
      <sz val="11"/>
      <color theme="1"/>
      <name val="Arial Nova Light"/>
      <family val="2"/>
    </font>
    <font>
      <sz val="7"/>
      <color theme="1"/>
      <name val="Century Gothic"/>
      <family val="2"/>
    </font>
    <font>
      <sz val="8"/>
      <color theme="1"/>
      <name val="Arial Nova Light"/>
      <family val="2"/>
    </font>
    <font>
      <b/>
      <sz val="8"/>
      <color theme="1"/>
      <name val="Century Gothic"/>
      <family val="2"/>
    </font>
    <font>
      <sz val="10"/>
      <name val="Arial"/>
      <family val="2"/>
    </font>
    <font>
      <sz val="8"/>
      <color theme="1"/>
      <name val="Century Gothic"/>
      <family val="2"/>
    </font>
    <font>
      <sz val="8"/>
      <name val="Century Gothic"/>
      <family val="2"/>
    </font>
    <font>
      <sz val="8"/>
      <color theme="0"/>
      <name val="Century Gothic"/>
      <family val="2"/>
    </font>
    <font>
      <sz val="14"/>
      <name val="Century Gothic"/>
      <family val="2"/>
    </font>
    <font>
      <sz val="8"/>
      <color rgb="FFFF0000"/>
      <name val="Century Gothic"/>
      <family val="2"/>
    </font>
    <font>
      <sz val="8"/>
      <color rgb="FF000000"/>
      <name val="Century Gothic"/>
      <family val="2"/>
    </font>
    <font>
      <sz val="10"/>
      <color rgb="FF000000"/>
      <name val="Arial"/>
      <family val="2"/>
    </font>
    <font>
      <sz val="8"/>
      <color theme="1"/>
      <name val="Arial"/>
      <family val="2"/>
    </font>
    <font>
      <sz val="12"/>
      <name val="Century Gothic"/>
      <family val="2"/>
    </font>
    <font>
      <sz val="8"/>
      <name val="Calibri Light"/>
      <family val="2"/>
      <scheme val="major"/>
    </font>
    <font>
      <sz val="16"/>
      <name val="Century Gothic"/>
      <family val="2"/>
    </font>
    <font>
      <sz val="7"/>
      <color theme="1"/>
      <name val="Calibri Light"/>
      <family val="2"/>
      <scheme val="major"/>
    </font>
    <font>
      <sz val="14"/>
      <color theme="1"/>
      <name val="Century Gothic"/>
      <family val="2"/>
    </font>
  </fonts>
  <fills count="2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9" tint="0.79998168889431442"/>
        <bgColor indexed="58"/>
      </patternFill>
    </fill>
    <fill>
      <patternFill patternType="solid">
        <fgColor theme="7"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rgb="FFFF0000"/>
        <bgColor indexed="64"/>
      </patternFill>
    </fill>
    <fill>
      <patternFill patternType="solid">
        <fgColor theme="6" tint="0.79998168889431442"/>
        <bgColor indexed="64"/>
      </patternFill>
    </fill>
    <fill>
      <patternFill patternType="solid">
        <fgColor theme="0"/>
        <bgColor rgb="FFFFFFFF"/>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FF"/>
        <bgColor indexed="64"/>
      </patternFill>
    </fill>
    <fill>
      <patternFill patternType="solid">
        <fgColor rgb="FFD6DCE4"/>
        <bgColor rgb="FFD6DCE4"/>
      </patternFill>
    </fill>
    <fill>
      <patternFill patternType="solid">
        <fgColor theme="2" tint="-0.249977111117893"/>
        <bgColor indexed="64"/>
      </patternFill>
    </fill>
    <fill>
      <patternFill patternType="solid">
        <fgColor rgb="FFEDE2F6"/>
        <bgColor indexed="64"/>
      </patternFill>
    </fill>
    <fill>
      <patternFill patternType="solid">
        <fgColor rgb="FFFFCCFF"/>
        <bgColor indexed="64"/>
      </patternFill>
    </fill>
    <fill>
      <patternFill patternType="solid">
        <fgColor rgb="FFFFC000"/>
        <bgColor indexed="64"/>
      </patternFill>
    </fill>
    <fill>
      <patternFill patternType="solid">
        <fgColor rgb="FFFFE89F"/>
        <bgColor indexed="64"/>
      </patternFill>
    </fill>
  </fills>
  <borders count="43">
    <border>
      <left/>
      <right/>
      <top/>
      <bottom/>
      <diagonal/>
    </border>
    <border>
      <left style="thin">
        <color theme="8" tint="0.39988402966399123"/>
      </left>
      <right/>
      <top style="medium">
        <color theme="8" tint="0.39985351115451523"/>
      </top>
      <bottom/>
      <diagonal/>
    </border>
    <border>
      <left/>
      <right style="medium">
        <color theme="8" tint="0.39994506668294322"/>
      </right>
      <top style="medium">
        <color theme="8" tint="0.39985351115451523"/>
      </top>
      <bottom/>
      <diagonal/>
    </border>
    <border>
      <left style="medium">
        <color theme="8" tint="0.39994506668294322"/>
      </left>
      <right/>
      <top/>
      <bottom/>
      <diagonal/>
    </border>
    <border>
      <left/>
      <right style="thin">
        <color theme="8" tint="0.39988402966399123"/>
      </right>
      <top/>
      <bottom/>
      <diagonal/>
    </border>
    <border>
      <left style="thin">
        <color theme="8" tint="0.39988402966399123"/>
      </left>
      <right/>
      <top/>
      <bottom/>
      <diagonal/>
    </border>
    <border>
      <left/>
      <right style="medium">
        <color theme="8" tint="0.39994506668294322"/>
      </right>
      <top/>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88402966399123"/>
      </left>
      <right/>
      <top/>
      <bottom style="medium">
        <color theme="8" tint="0.39985351115451523"/>
      </bottom>
      <diagonal/>
    </border>
    <border>
      <left/>
      <right style="medium">
        <color theme="8" tint="0.39994506668294322"/>
      </right>
      <top/>
      <bottom style="medium">
        <color theme="8" tint="0.39985351115451523"/>
      </bottom>
      <diagonal/>
    </border>
    <border>
      <left style="medium">
        <color theme="8" tint="0.39985351115451523"/>
      </left>
      <right style="thin">
        <color theme="8" tint="0.39988402966399123"/>
      </right>
      <top style="medium">
        <color theme="8" tint="0.39985351115451523"/>
      </top>
      <bottom style="thin">
        <color theme="8" tint="0.39988402966399123"/>
      </bottom>
      <diagonal/>
    </border>
    <border>
      <left style="thin">
        <color theme="8" tint="0.39988402966399123"/>
      </left>
      <right style="thin">
        <color theme="8" tint="0.39988402966399123"/>
      </right>
      <top style="medium">
        <color theme="8" tint="0.39985351115451523"/>
      </top>
      <bottom style="thin">
        <color theme="8" tint="0.39988402966399123"/>
      </bottom>
      <diagonal/>
    </border>
    <border>
      <left style="thin">
        <color theme="8" tint="0.39988402966399123"/>
      </left>
      <right/>
      <top style="thin">
        <color theme="8" tint="0.39988402966399123"/>
      </top>
      <bottom/>
      <diagonal/>
    </border>
    <border>
      <left/>
      <right style="thin">
        <color theme="8" tint="0.39988402966399123"/>
      </right>
      <top style="thin">
        <color theme="8" tint="0.39988402966399123"/>
      </top>
      <bottom/>
      <diagonal/>
    </border>
    <border>
      <left style="thin">
        <color theme="8" tint="0.39988402966399123"/>
      </left>
      <right/>
      <top style="medium">
        <color theme="8" tint="0.39985351115451523"/>
      </top>
      <bottom style="thin">
        <color theme="8" tint="0.39988402966399123"/>
      </bottom>
      <diagonal/>
    </border>
    <border>
      <left/>
      <right/>
      <top style="medium">
        <color theme="8" tint="0.39985351115451523"/>
      </top>
      <bottom style="thin">
        <color theme="8" tint="0.39988402966399123"/>
      </bottom>
      <diagonal/>
    </border>
    <border>
      <left/>
      <right style="thin">
        <color theme="8" tint="0.39988402966399123"/>
      </right>
      <top style="medium">
        <color theme="8" tint="0.39985351115451523"/>
      </top>
      <bottom style="thin">
        <color theme="8" tint="0.39988402966399123"/>
      </bottom>
      <diagonal/>
    </border>
    <border>
      <left/>
      <right style="thin">
        <color theme="8" tint="0.39988402966399123"/>
      </right>
      <top style="medium">
        <color theme="8" tint="0.39985351115451523"/>
      </top>
      <bottom/>
      <diagonal/>
    </border>
    <border>
      <left/>
      <right/>
      <top style="medium">
        <color theme="8" tint="0.39985351115451523"/>
      </top>
      <bottom/>
      <diagonal/>
    </border>
    <border>
      <left style="thin">
        <color theme="8" tint="0.39988402966399123"/>
      </left>
      <right style="thin">
        <color theme="8" tint="0.39988402966399123"/>
      </right>
      <top style="medium">
        <color theme="8" tint="0.39985351115451523"/>
      </top>
      <bottom/>
      <diagonal/>
    </border>
    <border>
      <left style="thin">
        <color theme="8" tint="0.39988402966399123"/>
      </left>
      <right style="medium">
        <color theme="8" tint="0.39979247413556324"/>
      </right>
      <top style="medium">
        <color theme="8" tint="0.39985351115451523"/>
      </top>
      <bottom/>
      <diagonal/>
    </border>
    <border>
      <left style="medium">
        <color theme="8" tint="0.39985351115451523"/>
      </left>
      <right style="thin">
        <color theme="8" tint="0.39988402966399123"/>
      </right>
      <top style="thin">
        <color theme="8" tint="0.39988402966399123"/>
      </top>
      <bottom style="thin">
        <color theme="8" tint="0.39988402966399123"/>
      </bottom>
      <diagonal/>
    </border>
    <border>
      <left style="thin">
        <color theme="8" tint="0.39988402966399123"/>
      </left>
      <right style="thin">
        <color theme="8" tint="0.39988402966399123"/>
      </right>
      <top style="thin">
        <color theme="8" tint="0.39988402966399123"/>
      </top>
      <bottom style="thin">
        <color theme="8" tint="0.39988402966399123"/>
      </bottom>
      <diagonal/>
    </border>
    <border>
      <left style="thin">
        <color theme="8" tint="0.39988402966399123"/>
      </left>
      <right/>
      <top/>
      <bottom style="thin">
        <color theme="8" tint="0.39988402966399123"/>
      </bottom>
      <diagonal/>
    </border>
    <border>
      <left/>
      <right style="thin">
        <color theme="8" tint="0.39988402966399123"/>
      </right>
      <top/>
      <bottom style="thin">
        <color theme="8" tint="0.39988402966399123"/>
      </bottom>
      <diagonal/>
    </border>
    <border>
      <left style="thin">
        <color theme="8" tint="0.39988402966399123"/>
      </left>
      <right/>
      <top style="thin">
        <color theme="8" tint="0.39988402966399123"/>
      </top>
      <bottom style="thin">
        <color theme="8" tint="0.39988402966399123"/>
      </bottom>
      <diagonal/>
    </border>
    <border>
      <left/>
      <right style="thin">
        <color theme="8" tint="0.39988402966399123"/>
      </right>
      <top style="thin">
        <color theme="8" tint="0.39988402966399123"/>
      </top>
      <bottom style="thin">
        <color theme="8" tint="0.39988402966399123"/>
      </bottom>
      <diagonal/>
    </border>
    <border>
      <left/>
      <right/>
      <top/>
      <bottom style="thin">
        <color theme="8" tint="0.39988402966399123"/>
      </bottom>
      <diagonal/>
    </border>
    <border>
      <left style="thin">
        <color theme="8" tint="0.39988402966399123"/>
      </left>
      <right style="thin">
        <color theme="8" tint="0.39988402966399123"/>
      </right>
      <top/>
      <bottom/>
      <diagonal/>
    </border>
    <border>
      <left style="thin">
        <color theme="8" tint="0.39988402966399123"/>
      </left>
      <right style="medium">
        <color theme="8" tint="0.39979247413556324"/>
      </right>
      <top/>
      <bottom/>
      <diagonal/>
    </border>
    <border>
      <left style="thin">
        <color theme="8" tint="0.39988402966399123"/>
      </left>
      <right style="thin">
        <color theme="8" tint="0.39988402966399123"/>
      </right>
      <top/>
      <bottom style="thin">
        <color theme="8" tint="0.39988402966399123"/>
      </bottom>
      <diagonal/>
    </border>
    <border>
      <left style="thin">
        <color theme="8" tint="0.39988402966399123"/>
      </left>
      <right style="medium">
        <color theme="8" tint="0.39979247413556324"/>
      </right>
      <top/>
      <bottom style="thin">
        <color theme="8" tint="0.39988402966399123"/>
      </bottom>
      <diagonal/>
    </border>
    <border>
      <left style="medium">
        <color theme="8" tint="0.39985351115451523"/>
      </left>
      <right style="thin">
        <color theme="8" tint="0.39988402966399123"/>
      </right>
      <top style="thin">
        <color theme="8" tint="0.39988402966399123"/>
      </top>
      <bottom/>
      <diagonal/>
    </border>
    <border>
      <left style="thin">
        <color theme="8" tint="0.39988402966399123"/>
      </left>
      <right style="thin">
        <color theme="8" tint="0.39988402966399123"/>
      </right>
      <top style="thin">
        <color theme="8" tint="0.39988402966399123"/>
      </top>
      <bottom/>
      <diagonal/>
    </border>
    <border>
      <left style="medium">
        <color theme="8" tint="0.39979247413556324"/>
      </left>
      <right style="medium">
        <color theme="8" tint="0.39979247413556324"/>
      </right>
      <top style="thin">
        <color theme="8" tint="0.39988402966399123"/>
      </top>
      <bottom/>
      <diagonal/>
    </border>
    <border>
      <left style="medium">
        <color theme="8" tint="0.39979247413556324"/>
      </left>
      <right style="medium">
        <color theme="8" tint="0.39979247413556324"/>
      </right>
      <top/>
      <bottom/>
      <diagonal/>
    </border>
    <border>
      <left style="medium">
        <color theme="8" tint="0.39979247413556324"/>
      </left>
      <right style="medium">
        <color theme="8" tint="0.39979247413556324"/>
      </right>
      <top/>
      <bottom style="thin">
        <color theme="8" tint="0.39988402966399123"/>
      </bottom>
      <diagonal/>
    </border>
    <border>
      <left style="thin">
        <color rgb="FFA8D08D"/>
      </left>
      <right style="thin">
        <color rgb="FFA8D08D"/>
      </right>
      <top style="thin">
        <color rgb="FFA8D08D"/>
      </top>
      <bottom style="thin">
        <color rgb="FFA8D08D"/>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8" tint="0.39994506668294322"/>
      </left>
      <right style="thin">
        <color theme="8" tint="0.39994506668294322"/>
      </right>
      <top/>
      <bottom style="thin">
        <color theme="8" tint="0.39994506668294322"/>
      </bottom>
      <diagonal/>
    </border>
    <border>
      <left style="medium">
        <color theme="8" tint="0.39985351115451523"/>
      </left>
      <right style="thin">
        <color theme="8" tint="0.39988402966399123"/>
      </right>
      <top style="thin">
        <color theme="8" tint="0.39988402966399123"/>
      </top>
      <bottom style="medium">
        <color theme="8" tint="0.39985351115451523"/>
      </bottom>
      <diagonal/>
    </border>
    <border>
      <left style="thin">
        <color theme="8" tint="0.39988402966399123"/>
      </left>
      <right style="thin">
        <color theme="8" tint="0.39988402966399123"/>
      </right>
      <top style="thin">
        <color theme="8" tint="0.39988402966399123"/>
      </top>
      <bottom style="medium">
        <color theme="8" tint="0.39985351115451523"/>
      </bottom>
      <diagonal/>
    </border>
    <border>
      <left style="thin">
        <color theme="8" tint="0.39988402966399123"/>
      </left>
      <right/>
      <top style="thin">
        <color theme="8" tint="0.39988402966399123"/>
      </top>
      <bottom style="medium">
        <color theme="8" tint="0.39985351115451523"/>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0" fontId="8" fillId="0" borderId="0"/>
  </cellStyleXfs>
  <cellXfs count="171">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4" fillId="2" borderId="5" xfId="0" applyFont="1" applyFill="1" applyBorder="1" applyAlignment="1">
      <alignment horizontal="left" vertical="center"/>
    </xf>
    <xf numFmtId="0" fontId="4" fillId="2" borderId="0" xfId="0" applyFont="1" applyFill="1" applyAlignment="1">
      <alignment vertical="center"/>
    </xf>
    <xf numFmtId="0" fontId="5" fillId="2" borderId="0" xfId="0" applyFont="1" applyFill="1"/>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2" borderId="7" xfId="0" applyFont="1" applyFill="1" applyBorder="1" applyAlignment="1">
      <alignment vertical="center"/>
    </xf>
    <xf numFmtId="0" fontId="6" fillId="2" borderId="0" xfId="0" applyFont="1" applyFill="1"/>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4" borderId="12" xfId="3" applyFont="1" applyFill="1" applyBorder="1" applyAlignment="1">
      <alignment horizontal="center" vertical="center" wrapText="1"/>
    </xf>
    <xf numFmtId="0" fontId="7" fillId="4" borderId="13" xfId="3"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5" borderId="1" xfId="3" applyFont="1" applyFill="1" applyBorder="1" applyAlignment="1">
      <alignment horizontal="center" vertical="center" wrapText="1"/>
    </xf>
    <xf numFmtId="0" fontId="7" fillId="5" borderId="17" xfId="3" applyFont="1" applyFill="1" applyBorder="1" applyAlignment="1">
      <alignment horizontal="center" vertical="center" wrapText="1"/>
    </xf>
    <xf numFmtId="0" fontId="7" fillId="5" borderId="18" xfId="3" applyFont="1" applyFill="1" applyBorder="1" applyAlignment="1">
      <alignment horizontal="center" vertical="center" wrapText="1"/>
    </xf>
    <xf numFmtId="0" fontId="7" fillId="5" borderId="19" xfId="3" applyFont="1" applyFill="1" applyBorder="1" applyAlignment="1">
      <alignment horizontal="center" vertical="center" wrapText="1"/>
    </xf>
    <xf numFmtId="0" fontId="7" fillId="3" borderId="20" xfId="0" applyFont="1" applyFill="1" applyBorder="1" applyAlignment="1">
      <alignment horizontal="center" vertical="center" wrapText="1"/>
    </xf>
    <xf numFmtId="0" fontId="9" fillId="2" borderId="0" xfId="0" applyFont="1" applyFill="1"/>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4" borderId="23" xfId="3" applyFont="1" applyFill="1" applyBorder="1" applyAlignment="1">
      <alignment horizontal="center" vertical="center" wrapText="1"/>
    </xf>
    <xf numFmtId="0" fontId="7" fillId="4" borderId="24" xfId="3" applyFont="1" applyFill="1" applyBorder="1" applyAlignment="1">
      <alignment horizontal="center" vertical="center" wrapText="1"/>
    </xf>
    <xf numFmtId="0" fontId="7" fillId="3" borderId="22" xfId="3" applyFont="1" applyFill="1" applyBorder="1" applyAlignment="1">
      <alignment horizontal="center" vertical="center" wrapText="1"/>
    </xf>
    <xf numFmtId="0" fontId="7" fillId="4" borderId="22" xfId="3" applyFont="1" applyFill="1" applyBorder="1" applyAlignment="1">
      <alignment horizontal="center" vertical="center" wrapText="1"/>
    </xf>
    <xf numFmtId="0" fontId="7" fillId="4" borderId="25" xfId="3" applyFont="1" applyFill="1" applyBorder="1" applyAlignment="1">
      <alignment horizontal="center" vertical="center" wrapText="1"/>
    </xf>
    <xf numFmtId="0" fontId="7" fillId="4" borderId="26" xfId="3" applyFont="1" applyFill="1" applyBorder="1" applyAlignment="1">
      <alignment horizontal="center" vertical="center" wrapText="1"/>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7" fillId="5" borderId="23" xfId="3" applyFont="1" applyFill="1" applyBorder="1" applyAlignment="1">
      <alignment horizontal="center" vertical="center" wrapText="1"/>
    </xf>
    <xf numFmtId="0" fontId="7" fillId="5" borderId="24" xfId="3" applyFont="1" applyFill="1" applyBorder="1" applyAlignment="1">
      <alignment horizontal="center" vertical="center" wrapText="1"/>
    </xf>
    <xf numFmtId="0" fontId="7" fillId="5" borderId="27" xfId="3" applyFont="1" applyFill="1" applyBorder="1" applyAlignment="1">
      <alignment horizontal="center" vertical="center" wrapText="1"/>
    </xf>
    <xf numFmtId="0" fontId="7" fillId="5" borderId="28" xfId="3"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4" borderId="22" xfId="3" applyFont="1" applyFill="1" applyBorder="1" applyAlignment="1">
      <alignment horizontal="center" vertical="center" wrapText="1"/>
    </xf>
    <xf numFmtId="0" fontId="7" fillId="3" borderId="22" xfId="3"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5" borderId="22" xfId="3" applyFont="1" applyFill="1" applyBorder="1" applyAlignment="1">
      <alignment horizontal="center" vertical="center" wrapText="1"/>
    </xf>
    <xf numFmtId="0" fontId="7" fillId="5" borderId="30" xfId="3"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2" borderId="0" xfId="0" applyFont="1" applyFill="1" applyAlignment="1">
      <alignment horizontal="center" vertical="center"/>
    </xf>
    <xf numFmtId="0" fontId="9" fillId="6" borderId="32" xfId="0" applyFont="1" applyFill="1" applyBorder="1" applyAlignment="1">
      <alignment horizontal="justify" vertical="center" wrapText="1"/>
    </xf>
    <xf numFmtId="0" fontId="10" fillId="6" borderId="33" xfId="0" applyFont="1" applyFill="1" applyBorder="1" applyAlignment="1" applyProtection="1">
      <alignment horizontal="justify" vertical="center" wrapText="1"/>
      <protection locked="0"/>
    </xf>
    <xf numFmtId="0" fontId="9" fillId="6" borderId="22" xfId="0" applyFont="1" applyFill="1" applyBorder="1" applyAlignment="1">
      <alignment horizontal="justify" vertical="center" wrapText="1"/>
    </xf>
    <xf numFmtId="9" fontId="9" fillId="6" borderId="22" xfId="2" applyFont="1" applyFill="1" applyBorder="1" applyAlignment="1">
      <alignment horizontal="justify" vertical="center" wrapText="1"/>
    </xf>
    <xf numFmtId="0" fontId="10" fillId="2" borderId="22" xfId="4" applyFont="1" applyFill="1" applyBorder="1" applyAlignment="1" applyProtection="1">
      <alignment vertical="center" wrapText="1"/>
      <protection locked="0"/>
    </xf>
    <xf numFmtId="0" fontId="10" fillId="2" borderId="22" xfId="4" applyFont="1" applyFill="1" applyBorder="1" applyAlignment="1" applyProtection="1">
      <alignment horizontal="left" vertical="center" wrapText="1"/>
      <protection locked="0"/>
    </xf>
    <xf numFmtId="1" fontId="9" fillId="6" borderId="22" xfId="2" applyNumberFormat="1" applyFont="1" applyFill="1" applyBorder="1" applyAlignment="1">
      <alignment horizontal="center" vertical="center" wrapText="1"/>
    </xf>
    <xf numFmtId="10" fontId="9" fillId="2" borderId="22" xfId="2" applyNumberFormat="1" applyFont="1" applyFill="1" applyBorder="1" applyAlignment="1">
      <alignment horizontal="center" vertical="center" wrapText="1"/>
    </xf>
    <xf numFmtId="9" fontId="10" fillId="7" borderId="22" xfId="2" applyFont="1" applyFill="1" applyBorder="1" applyAlignment="1" applyProtection="1">
      <alignment horizontal="center" vertical="center"/>
    </xf>
    <xf numFmtId="2" fontId="10" fillId="7" borderId="22" xfId="1" applyNumberFormat="1" applyFont="1" applyFill="1" applyBorder="1" applyAlignment="1" applyProtection="1">
      <alignment horizontal="center" vertical="center"/>
    </xf>
    <xf numFmtId="9" fontId="10" fillId="2" borderId="22" xfId="2" applyFont="1" applyFill="1" applyBorder="1" applyAlignment="1">
      <alignment horizontal="center" vertical="center" wrapText="1"/>
    </xf>
    <xf numFmtId="0" fontId="10" fillId="2" borderId="22" xfId="0" applyFont="1" applyFill="1" applyBorder="1" applyAlignment="1">
      <alignment horizontal="center" vertical="center" wrapText="1"/>
    </xf>
    <xf numFmtId="9" fontId="9" fillId="8" borderId="22" xfId="2" applyFont="1" applyFill="1" applyBorder="1" applyAlignment="1">
      <alignment horizontal="center" vertical="center" wrapText="1"/>
    </xf>
    <xf numFmtId="164" fontId="9" fillId="8" borderId="22" xfId="2" applyNumberFormat="1" applyFont="1" applyFill="1" applyBorder="1" applyAlignment="1">
      <alignment horizontal="center" vertical="center" wrapText="1"/>
    </xf>
    <xf numFmtId="9" fontId="11" fillId="9" borderId="22" xfId="2" applyFont="1" applyFill="1" applyBorder="1" applyAlignment="1">
      <alignment horizontal="center" vertical="center" wrapText="1"/>
    </xf>
    <xf numFmtId="0" fontId="9" fillId="2" borderId="25" xfId="0" applyFont="1" applyFill="1" applyBorder="1" applyAlignment="1">
      <alignment horizontal="justify" vertical="center" wrapText="1"/>
    </xf>
    <xf numFmtId="0" fontId="10" fillId="10" borderId="21" xfId="0" applyFont="1" applyFill="1" applyBorder="1" applyAlignment="1" applyProtection="1">
      <alignment horizontal="justify" vertical="center" wrapText="1"/>
      <protection locked="0"/>
    </xf>
    <xf numFmtId="0" fontId="10" fillId="10" borderId="33" xfId="0" applyFont="1" applyFill="1" applyBorder="1" applyAlignment="1" applyProtection="1">
      <alignment horizontal="center" vertical="center" wrapText="1"/>
      <protection locked="0"/>
    </xf>
    <xf numFmtId="0" fontId="10" fillId="10" borderId="33" xfId="0" applyFont="1" applyFill="1" applyBorder="1" applyAlignment="1" applyProtection="1">
      <alignment horizontal="justify" vertical="center" wrapText="1"/>
      <protection locked="0"/>
    </xf>
    <xf numFmtId="9" fontId="9" fillId="10" borderId="22" xfId="2" applyFont="1" applyFill="1" applyBorder="1" applyAlignment="1">
      <alignment horizontal="justify" vertical="center" wrapText="1"/>
    </xf>
    <xf numFmtId="0" fontId="9" fillId="10" borderId="22" xfId="0" applyFont="1" applyFill="1" applyBorder="1" applyAlignment="1">
      <alignment horizontal="justify" vertical="center" wrapText="1"/>
    </xf>
    <xf numFmtId="0" fontId="10" fillId="2" borderId="22" xfId="3" applyFont="1" applyFill="1" applyBorder="1" applyAlignment="1" applyProtection="1">
      <alignment vertical="center" wrapText="1"/>
      <protection locked="0"/>
    </xf>
    <xf numFmtId="1" fontId="9" fillId="10" borderId="22" xfId="2" applyNumberFormat="1" applyFont="1" applyFill="1" applyBorder="1" applyAlignment="1">
      <alignment horizontal="center" vertical="center" wrapText="1"/>
    </xf>
    <xf numFmtId="1" fontId="9" fillId="2" borderId="22" xfId="2" applyNumberFormat="1" applyFont="1" applyFill="1" applyBorder="1" applyAlignment="1">
      <alignment horizontal="center" vertical="center" wrapText="1"/>
    </xf>
    <xf numFmtId="1" fontId="10" fillId="7" borderId="22" xfId="2" applyNumberFormat="1" applyFont="1" applyFill="1" applyBorder="1" applyAlignment="1" applyProtection="1">
      <alignment horizontal="center" vertical="center"/>
    </xf>
    <xf numFmtId="164" fontId="9" fillId="2" borderId="22" xfId="2" applyNumberFormat="1" applyFont="1" applyFill="1" applyBorder="1" applyAlignment="1">
      <alignment horizontal="center" vertical="center" wrapText="1"/>
    </xf>
    <xf numFmtId="9" fontId="9" fillId="2" borderId="22" xfId="2" applyFont="1" applyFill="1" applyBorder="1" applyAlignment="1">
      <alignment horizontal="center" vertical="center" wrapText="1"/>
    </xf>
    <xf numFmtId="1" fontId="9" fillId="2" borderId="22" xfId="0" applyNumberFormat="1" applyFont="1" applyFill="1" applyBorder="1" applyAlignment="1">
      <alignment horizontal="center" vertical="center" wrapText="1"/>
    </xf>
    <xf numFmtId="2" fontId="9" fillId="8" borderId="22" xfId="2" applyNumberFormat="1" applyFont="1" applyFill="1" applyBorder="1" applyAlignment="1">
      <alignment horizontal="center" vertical="center" wrapText="1"/>
    </xf>
    <xf numFmtId="9" fontId="12" fillId="10" borderId="34" xfId="2" applyFont="1" applyFill="1" applyBorder="1" applyAlignment="1" applyProtection="1">
      <alignment horizontal="center" vertical="center" wrapText="1"/>
      <protection locked="0"/>
    </xf>
    <xf numFmtId="0" fontId="10" fillId="10" borderId="28" xfId="0" applyFont="1" applyFill="1" applyBorder="1" applyAlignment="1" applyProtection="1">
      <alignment horizontal="center" vertical="center" wrapText="1"/>
      <protection locked="0"/>
    </xf>
    <xf numFmtId="0" fontId="10" fillId="10" borderId="30" xfId="0" applyFont="1" applyFill="1" applyBorder="1" applyAlignment="1" applyProtection="1">
      <alignment horizontal="justify" vertical="center" wrapText="1"/>
      <protection locked="0"/>
    </xf>
    <xf numFmtId="0" fontId="10" fillId="2" borderId="22" xfId="3" applyFont="1" applyFill="1" applyBorder="1" applyAlignment="1" applyProtection="1">
      <alignment horizontal="center" vertical="center" wrapText="1"/>
      <protection locked="0"/>
    </xf>
    <xf numFmtId="2" fontId="9" fillId="2" borderId="22" xfId="2" applyNumberFormat="1" applyFont="1" applyFill="1" applyBorder="1" applyAlignment="1">
      <alignment horizontal="center" vertical="center" wrapText="1"/>
    </xf>
    <xf numFmtId="2" fontId="9" fillId="2" borderId="22" xfId="0" applyNumberFormat="1" applyFont="1" applyFill="1" applyBorder="1" applyAlignment="1">
      <alignment horizontal="center" vertical="center" wrapText="1"/>
    </xf>
    <xf numFmtId="9" fontId="12" fillId="10" borderId="35" xfId="2" applyFont="1" applyFill="1" applyBorder="1" applyAlignment="1" applyProtection="1">
      <alignment horizontal="center" vertical="center" wrapText="1"/>
      <protection locked="0"/>
    </xf>
    <xf numFmtId="0" fontId="10" fillId="10" borderId="22" xfId="0" applyFont="1" applyFill="1" applyBorder="1" applyAlignment="1" applyProtection="1">
      <alignment horizontal="justify" vertical="center" wrapText="1"/>
      <protection locked="0"/>
    </xf>
    <xf numFmtId="2" fontId="9" fillId="10" borderId="22" xfId="2" applyNumberFormat="1" applyFont="1" applyFill="1" applyBorder="1" applyAlignment="1">
      <alignment horizontal="center" vertical="center" wrapText="1"/>
    </xf>
    <xf numFmtId="1" fontId="9" fillId="7" borderId="22" xfId="2" applyNumberFormat="1" applyFont="1" applyFill="1" applyBorder="1" applyAlignment="1">
      <alignment horizontal="center" vertical="center" wrapText="1"/>
    </xf>
    <xf numFmtId="1" fontId="9" fillId="7" borderId="22" xfId="0" applyNumberFormat="1" applyFont="1" applyFill="1" applyBorder="1" applyAlignment="1">
      <alignment horizontal="center" vertical="center" wrapText="1"/>
    </xf>
    <xf numFmtId="1" fontId="10" fillId="7" borderId="22" xfId="1" applyNumberFormat="1" applyFont="1" applyFill="1" applyBorder="1" applyAlignment="1" applyProtection="1">
      <alignment horizontal="center" vertical="center"/>
    </xf>
    <xf numFmtId="1" fontId="9" fillId="8" borderId="22" xfId="2" applyNumberFormat="1" applyFont="1" applyFill="1" applyBorder="1" applyAlignment="1">
      <alignment horizontal="center" vertical="center" wrapText="1"/>
    </xf>
    <xf numFmtId="0" fontId="10" fillId="10" borderId="28" xfId="0" applyFont="1" applyFill="1" applyBorder="1" applyAlignment="1" applyProtection="1">
      <alignment horizontal="justify" vertical="center" wrapText="1"/>
      <protection locked="0"/>
    </xf>
    <xf numFmtId="2" fontId="9" fillId="7" borderId="22" xfId="2" applyNumberFormat="1" applyFont="1" applyFill="1" applyBorder="1" applyAlignment="1">
      <alignment horizontal="center" vertical="center" wrapText="1"/>
    </xf>
    <xf numFmtId="9" fontId="9" fillId="7" borderId="22" xfId="2" applyFont="1" applyFill="1" applyBorder="1" applyAlignment="1">
      <alignment horizontal="center" vertical="center" wrapText="1"/>
    </xf>
    <xf numFmtId="0" fontId="14" fillId="11" borderId="22" xfId="0" applyFont="1" applyFill="1" applyBorder="1" applyAlignment="1">
      <alignment vertical="center" wrapText="1"/>
    </xf>
    <xf numFmtId="0" fontId="14" fillId="11" borderId="22" xfId="0" applyFont="1" applyFill="1" applyBorder="1" applyAlignment="1">
      <alignment horizontal="center" vertical="center" wrapText="1"/>
    </xf>
    <xf numFmtId="0" fontId="9" fillId="10" borderId="22"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10" fillId="2" borderId="22" xfId="0" applyFont="1" applyFill="1" applyBorder="1" applyAlignment="1" applyProtection="1">
      <alignment horizontal="center" vertical="center" wrapText="1"/>
      <protection locked="0"/>
    </xf>
    <xf numFmtId="2" fontId="9" fillId="8" borderId="22" xfId="3" applyNumberFormat="1" applyFont="1" applyFill="1" applyBorder="1" applyAlignment="1">
      <alignment horizontal="center" vertical="center" wrapText="1"/>
    </xf>
    <xf numFmtId="0" fontId="10" fillId="10" borderId="30" xfId="0" applyFont="1" applyFill="1" applyBorder="1" applyAlignment="1" applyProtection="1">
      <alignment horizontal="center" vertical="center" wrapText="1"/>
      <protection locked="0"/>
    </xf>
    <xf numFmtId="0" fontId="10" fillId="11" borderId="22" xfId="0" applyFont="1" applyFill="1" applyBorder="1" applyAlignment="1">
      <alignment vertical="center" wrapText="1"/>
    </xf>
    <xf numFmtId="0" fontId="10" fillId="11" borderId="22" xfId="0" applyFont="1" applyFill="1" applyBorder="1" applyAlignment="1">
      <alignment horizontal="center" vertical="center" wrapText="1"/>
    </xf>
    <xf numFmtId="165" fontId="10" fillId="7" borderId="22" xfId="1" applyNumberFormat="1" applyFont="1" applyFill="1" applyBorder="1" applyAlignment="1" applyProtection="1">
      <alignment horizontal="center" vertical="center"/>
    </xf>
    <xf numFmtId="0" fontId="15" fillId="0" borderId="0" xfId="0" applyFont="1" applyAlignment="1">
      <alignment vertical="center"/>
    </xf>
    <xf numFmtId="0" fontId="9" fillId="2" borderId="22" xfId="0" applyFont="1" applyFill="1" applyBorder="1" applyAlignment="1">
      <alignment horizontal="center" vertical="center"/>
    </xf>
    <xf numFmtId="0" fontId="9" fillId="2" borderId="22" xfId="0" applyFont="1" applyFill="1" applyBorder="1"/>
    <xf numFmtId="9" fontId="12" fillId="10" borderId="36" xfId="2" applyFont="1" applyFill="1" applyBorder="1" applyAlignment="1" applyProtection="1">
      <alignment horizontal="center" vertical="center" wrapText="1"/>
      <protection locked="0"/>
    </xf>
    <xf numFmtId="0" fontId="10" fillId="12" borderId="21" xfId="0" applyFont="1" applyFill="1" applyBorder="1" applyAlignment="1" applyProtection="1">
      <alignment horizontal="justify" vertical="center" wrapText="1"/>
      <protection locked="0"/>
    </xf>
    <xf numFmtId="0" fontId="10" fillId="12" borderId="33" xfId="0" applyFont="1" applyFill="1" applyBorder="1" applyAlignment="1" applyProtection="1">
      <alignment horizontal="justify" vertical="center" wrapText="1"/>
      <protection locked="0"/>
    </xf>
    <xf numFmtId="0" fontId="10" fillId="12" borderId="22" xfId="0" applyFont="1" applyFill="1" applyBorder="1" applyAlignment="1" applyProtection="1">
      <alignment horizontal="justify" vertical="center" wrapText="1"/>
      <protection locked="0"/>
    </xf>
    <xf numFmtId="9" fontId="9" fillId="12" borderId="22" xfId="2" applyFont="1" applyFill="1" applyBorder="1" applyAlignment="1">
      <alignment horizontal="justify" vertical="center" wrapText="1"/>
    </xf>
    <xf numFmtId="0" fontId="9" fillId="12" borderId="22" xfId="0" applyFont="1" applyFill="1" applyBorder="1" applyAlignment="1">
      <alignment horizontal="justify" vertical="center" wrapText="1"/>
    </xf>
    <xf numFmtId="2" fontId="10" fillId="12" borderId="22" xfId="2" applyNumberFormat="1" applyFont="1" applyFill="1" applyBorder="1" applyAlignment="1">
      <alignment horizontal="center" vertical="center" wrapText="1"/>
    </xf>
    <xf numFmtId="9" fontId="10" fillId="12" borderId="33" xfId="2" applyFont="1" applyFill="1" applyBorder="1" applyAlignment="1" applyProtection="1">
      <alignment horizontal="center" vertical="center" wrapText="1"/>
      <protection locked="0"/>
    </xf>
    <xf numFmtId="0" fontId="10" fillId="12" borderId="30" xfId="0" applyFont="1" applyFill="1" applyBorder="1" applyAlignment="1" applyProtection="1">
      <alignment horizontal="justify" vertical="center" wrapText="1"/>
      <protection locked="0"/>
    </xf>
    <xf numFmtId="2" fontId="9" fillId="12" borderId="22" xfId="0" applyNumberFormat="1" applyFont="1" applyFill="1" applyBorder="1" applyAlignment="1">
      <alignment horizontal="center" vertical="center"/>
    </xf>
    <xf numFmtId="1" fontId="10" fillId="2" borderId="22" xfId="2" applyNumberFormat="1" applyFont="1" applyFill="1" applyBorder="1" applyAlignment="1">
      <alignment horizontal="center" vertical="center" wrapText="1"/>
    </xf>
    <xf numFmtId="1" fontId="10" fillId="2" borderId="22" xfId="0" applyNumberFormat="1" applyFont="1" applyFill="1" applyBorder="1" applyAlignment="1">
      <alignment horizontal="center" vertical="center" wrapText="1"/>
    </xf>
    <xf numFmtId="9" fontId="10" fillId="12" borderId="30" xfId="2" applyFont="1" applyFill="1" applyBorder="1" applyAlignment="1" applyProtection="1">
      <alignment horizontal="center" vertical="center" wrapText="1"/>
      <protection locked="0"/>
    </xf>
    <xf numFmtId="0" fontId="10" fillId="13" borderId="21" xfId="0" applyFont="1" applyFill="1" applyBorder="1" applyAlignment="1" applyProtection="1">
      <alignment horizontal="justify" vertical="center" wrapText="1"/>
      <protection locked="0"/>
    </xf>
    <xf numFmtId="0" fontId="10" fillId="13" borderId="33" xfId="0" applyFont="1" applyFill="1" applyBorder="1" applyAlignment="1" applyProtection="1">
      <alignment horizontal="justify" vertical="center" wrapText="1"/>
      <protection locked="0"/>
    </xf>
    <xf numFmtId="0" fontId="10" fillId="13" borderId="22" xfId="0" applyFont="1" applyFill="1" applyBorder="1" applyAlignment="1" applyProtection="1">
      <alignment horizontal="justify" vertical="center" wrapText="1"/>
      <protection locked="0"/>
    </xf>
    <xf numFmtId="9" fontId="9" fillId="13" borderId="22" xfId="2" applyFont="1" applyFill="1" applyBorder="1" applyAlignment="1">
      <alignment horizontal="justify" vertical="center" wrapText="1"/>
    </xf>
    <xf numFmtId="0" fontId="9" fillId="13" borderId="22" xfId="0" applyFont="1" applyFill="1" applyBorder="1" applyAlignment="1">
      <alignment horizontal="justify" vertical="center" wrapText="1"/>
    </xf>
    <xf numFmtId="0" fontId="9" fillId="14" borderId="22" xfId="0" applyFont="1" applyFill="1" applyBorder="1" applyAlignment="1">
      <alignment vertical="center" wrapText="1"/>
    </xf>
    <xf numFmtId="0" fontId="9" fillId="13" borderId="22" xfId="0" applyFont="1" applyFill="1" applyBorder="1" applyAlignment="1">
      <alignment horizontal="center" vertical="center" wrapText="1"/>
    </xf>
    <xf numFmtId="1" fontId="16" fillId="0" borderId="37" xfId="0" applyNumberFormat="1" applyFont="1" applyBorder="1" applyAlignment="1">
      <alignment horizontal="center" vertical="center" wrapText="1"/>
    </xf>
    <xf numFmtId="1" fontId="6" fillId="15" borderId="37" xfId="0" applyNumberFormat="1" applyFont="1" applyFill="1" applyBorder="1" applyAlignment="1">
      <alignment horizontal="center" vertical="center"/>
    </xf>
    <xf numFmtId="1" fontId="6" fillId="0" borderId="37" xfId="0" applyNumberFormat="1" applyFont="1" applyBorder="1" applyAlignment="1">
      <alignment horizontal="center" vertical="center" wrapText="1"/>
    </xf>
    <xf numFmtId="1" fontId="9" fillId="2" borderId="22" xfId="0" applyNumberFormat="1" applyFont="1" applyFill="1" applyBorder="1" applyAlignment="1">
      <alignment horizontal="center" vertical="center"/>
    </xf>
    <xf numFmtId="9" fontId="17" fillId="13" borderId="34" xfId="0" applyNumberFormat="1" applyFont="1" applyFill="1" applyBorder="1" applyAlignment="1" applyProtection="1">
      <alignment horizontal="center" vertical="center" wrapText="1"/>
      <protection locked="0"/>
    </xf>
    <xf numFmtId="0" fontId="10" fillId="13" borderId="28" xfId="0" applyFont="1" applyFill="1" applyBorder="1" applyAlignment="1" applyProtection="1">
      <alignment horizontal="justify" vertical="center" wrapText="1"/>
      <protection locked="0"/>
    </xf>
    <xf numFmtId="9" fontId="17" fillId="13" borderId="35" xfId="0" applyNumberFormat="1" applyFont="1" applyFill="1" applyBorder="1" applyAlignment="1" applyProtection="1">
      <alignment horizontal="center" vertical="center" wrapText="1"/>
      <protection locked="0"/>
    </xf>
    <xf numFmtId="0" fontId="10" fillId="13" borderId="30" xfId="0" applyFont="1" applyFill="1" applyBorder="1" applyAlignment="1" applyProtection="1">
      <alignment horizontal="justify" vertical="center" wrapText="1"/>
      <protection locked="0"/>
    </xf>
    <xf numFmtId="1" fontId="9" fillId="16" borderId="22" xfId="0" applyNumberFormat="1" applyFont="1" applyFill="1" applyBorder="1" applyAlignment="1">
      <alignment horizontal="center" vertical="center"/>
    </xf>
    <xf numFmtId="9" fontId="17" fillId="13" borderId="36" xfId="0" applyNumberFormat="1" applyFont="1" applyFill="1" applyBorder="1" applyAlignment="1" applyProtection="1">
      <alignment horizontal="center" vertical="center" wrapText="1"/>
      <protection locked="0"/>
    </xf>
    <xf numFmtId="0" fontId="10" fillId="17" borderId="32" xfId="0" applyFont="1" applyFill="1" applyBorder="1" applyAlignment="1" applyProtection="1">
      <alignment horizontal="justify" vertical="center" wrapText="1"/>
      <protection locked="0"/>
    </xf>
    <xf numFmtId="0" fontId="10" fillId="17" borderId="38" xfId="0" applyFont="1" applyFill="1" applyBorder="1" applyAlignment="1" applyProtection="1">
      <alignment vertical="center" wrapText="1"/>
      <protection locked="0"/>
    </xf>
    <xf numFmtId="0" fontId="10" fillId="17" borderId="33" xfId="0" applyFont="1" applyFill="1" applyBorder="1" applyAlignment="1" applyProtection="1">
      <alignment horizontal="justify" vertical="center" wrapText="1"/>
      <protection locked="0"/>
    </xf>
    <xf numFmtId="9" fontId="5" fillId="17" borderId="38" xfId="2" applyFont="1" applyFill="1" applyBorder="1" applyAlignment="1">
      <alignment horizontal="center" vertical="center" wrapText="1"/>
    </xf>
    <xf numFmtId="9" fontId="5" fillId="17" borderId="38" xfId="2" applyFont="1" applyFill="1" applyBorder="1" applyAlignment="1">
      <alignment horizontal="left" vertical="center" wrapText="1"/>
    </xf>
    <xf numFmtId="0" fontId="18" fillId="2" borderId="39" xfId="4" applyFont="1" applyFill="1" applyBorder="1" applyAlignment="1" applyProtection="1">
      <alignment vertical="center" wrapText="1"/>
      <protection locked="0"/>
    </xf>
    <xf numFmtId="0" fontId="10" fillId="2" borderId="39" xfId="4" applyFont="1" applyFill="1" applyBorder="1" applyAlignment="1" applyProtection="1">
      <alignment horizontal="left" vertical="center" wrapText="1"/>
      <protection locked="0"/>
    </xf>
    <xf numFmtId="0" fontId="5" fillId="17" borderId="38" xfId="0" applyFont="1" applyFill="1" applyBorder="1" applyAlignment="1">
      <alignment horizontal="center" vertical="center"/>
    </xf>
    <xf numFmtId="2" fontId="10" fillId="7" borderId="22" xfId="2" applyNumberFormat="1" applyFont="1" applyFill="1" applyBorder="1" applyAlignment="1" applyProtection="1">
      <alignment horizontal="center" vertical="center"/>
    </xf>
    <xf numFmtId="9" fontId="19" fillId="17" borderId="23" xfId="2" applyFont="1" applyFill="1" applyBorder="1" applyAlignment="1" applyProtection="1">
      <alignment horizontal="center" vertical="center" wrapText="1"/>
      <protection locked="0"/>
    </xf>
    <xf numFmtId="0" fontId="20" fillId="2" borderId="38" xfId="0" applyFont="1" applyFill="1" applyBorder="1" applyAlignment="1">
      <alignment vertical="center" wrapText="1"/>
    </xf>
    <xf numFmtId="0" fontId="10" fillId="18" borderId="21" xfId="0" applyFont="1" applyFill="1" applyBorder="1" applyAlignment="1" applyProtection="1">
      <alignment horizontal="justify" vertical="center" wrapText="1"/>
      <protection locked="0"/>
    </xf>
    <xf numFmtId="0" fontId="10" fillId="18" borderId="22" xfId="0" applyFont="1" applyFill="1" applyBorder="1" applyAlignment="1" applyProtection="1">
      <alignment horizontal="justify" vertical="center" wrapText="1"/>
      <protection locked="0"/>
    </xf>
    <xf numFmtId="9" fontId="9" fillId="18" borderId="22" xfId="2" applyFont="1" applyFill="1" applyBorder="1" applyAlignment="1">
      <alignment horizontal="justify" vertical="center" wrapText="1"/>
    </xf>
    <xf numFmtId="0" fontId="9" fillId="18" borderId="22" xfId="0" applyFont="1" applyFill="1" applyBorder="1" applyAlignment="1">
      <alignment horizontal="justify" vertical="center" wrapText="1"/>
    </xf>
    <xf numFmtId="2" fontId="9" fillId="18" borderId="22" xfId="0" applyNumberFormat="1" applyFont="1" applyFill="1" applyBorder="1" applyAlignment="1">
      <alignment horizontal="center" vertical="center"/>
    </xf>
    <xf numFmtId="9" fontId="9" fillId="0" borderId="22" xfId="2" applyFont="1" applyFill="1" applyBorder="1" applyAlignment="1">
      <alignment horizontal="center" vertical="center" wrapText="1"/>
    </xf>
    <xf numFmtId="9" fontId="21" fillId="19" borderId="33" xfId="2" applyFont="1" applyFill="1" applyBorder="1" applyAlignment="1" applyProtection="1">
      <alignment horizontal="center" vertical="center" wrapText="1"/>
      <protection locked="0"/>
    </xf>
    <xf numFmtId="0" fontId="10" fillId="20" borderId="40" xfId="0" applyFont="1" applyFill="1" applyBorder="1" applyAlignment="1" applyProtection="1">
      <alignment horizontal="justify" vertical="center" wrapText="1"/>
      <protection locked="0"/>
    </xf>
    <xf numFmtId="0" fontId="10" fillId="20" borderId="41" xfId="0" applyFont="1" applyFill="1" applyBorder="1" applyAlignment="1" applyProtection="1">
      <alignment horizontal="justify" vertical="center" wrapText="1"/>
      <protection locked="0"/>
    </xf>
    <xf numFmtId="9" fontId="9" fillId="20" borderId="41" xfId="2" applyFont="1" applyFill="1" applyBorder="1" applyAlignment="1">
      <alignment horizontal="justify" vertical="center" wrapText="1"/>
    </xf>
    <xf numFmtId="0" fontId="9" fillId="20" borderId="41" xfId="0" applyFont="1" applyFill="1" applyBorder="1" applyAlignment="1">
      <alignment horizontal="justify" vertical="center" wrapText="1"/>
    </xf>
    <xf numFmtId="0" fontId="10" fillId="2" borderId="41" xfId="4" applyFont="1" applyFill="1" applyBorder="1" applyAlignment="1" applyProtection="1">
      <alignment vertical="center" wrapText="1"/>
      <protection locked="0"/>
    </xf>
    <xf numFmtId="0" fontId="10" fillId="2" borderId="41" xfId="4" applyFont="1" applyFill="1" applyBorder="1" applyAlignment="1" applyProtection="1">
      <alignment horizontal="left" vertical="center" wrapText="1"/>
      <protection locked="0"/>
    </xf>
    <xf numFmtId="1" fontId="9" fillId="20" borderId="41" xfId="2" applyNumberFormat="1" applyFont="1" applyFill="1" applyBorder="1" applyAlignment="1">
      <alignment horizontal="center" vertical="center" wrapText="1"/>
    </xf>
    <xf numFmtId="10" fontId="9" fillId="2" borderId="41" xfId="2" applyNumberFormat="1" applyFont="1" applyFill="1" applyBorder="1" applyAlignment="1">
      <alignment horizontal="center" vertical="center" wrapText="1"/>
    </xf>
    <xf numFmtId="9" fontId="10" fillId="7" borderId="41" xfId="2" applyFont="1" applyFill="1" applyBorder="1" applyAlignment="1" applyProtection="1">
      <alignment horizontal="center" vertical="center"/>
    </xf>
    <xf numFmtId="9" fontId="9" fillId="2" borderId="41" xfId="2" applyFont="1" applyFill="1" applyBorder="1" applyAlignment="1">
      <alignment horizontal="center" vertical="center" wrapText="1"/>
    </xf>
    <xf numFmtId="9" fontId="9" fillId="8" borderId="41" xfId="2" applyFont="1" applyFill="1" applyBorder="1" applyAlignment="1">
      <alignment horizontal="center" vertical="center" wrapText="1"/>
    </xf>
    <xf numFmtId="164" fontId="9" fillId="8" borderId="41" xfId="2" applyNumberFormat="1" applyFont="1" applyFill="1" applyBorder="1" applyAlignment="1">
      <alignment horizontal="center" vertical="center" wrapText="1"/>
    </xf>
    <xf numFmtId="0" fontId="9" fillId="2" borderId="42" xfId="0" applyFont="1" applyFill="1" applyBorder="1" applyAlignment="1">
      <alignment horizontal="justify" vertical="center" wrapText="1"/>
    </xf>
    <xf numFmtId="9" fontId="21" fillId="20" borderId="33" xfId="2" applyFont="1" applyFill="1" applyBorder="1" applyAlignment="1" applyProtection="1">
      <alignment horizontal="center" vertical="center" wrapText="1"/>
      <protection locked="0"/>
    </xf>
    <xf numFmtId="0" fontId="5" fillId="2" borderId="0" xfId="0" applyFont="1" applyFill="1" applyAlignment="1">
      <alignment horizontal="justify" vertical="center"/>
    </xf>
  </cellXfs>
  <cellStyles count="5">
    <cellStyle name="Millares" xfId="1" builtinId="3"/>
    <cellStyle name="Normal" xfId="0" builtinId="0"/>
    <cellStyle name="Normal 12" xfId="4" xr:uid="{95B67B62-2F36-4F5F-822C-8EC136E877E9}"/>
    <cellStyle name="Normal 3" xfId="3" xr:uid="{F5D0EA40-E180-401E-9B0E-6EA9E2DC39A1}"/>
    <cellStyle name="Porcentaje" xfId="2" builtinId="5"/>
  </cellStyles>
  <dxfs count="9">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711231</xdr:colOff>
      <xdr:row>0</xdr:row>
      <xdr:rowOff>38100</xdr:rowOff>
    </xdr:from>
    <xdr:ext cx="1326326" cy="605380"/>
    <xdr:pic>
      <xdr:nvPicPr>
        <xdr:cNvPr id="2" name="Imagen 1">
          <a:extLst>
            <a:ext uri="{FF2B5EF4-FFF2-40B4-BE49-F238E27FC236}">
              <a16:creationId xmlns:a16="http://schemas.microsoft.com/office/drawing/2014/main" id="{E3BC7755-A115-48B2-BB3C-9970CE59BB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231" y="38100"/>
          <a:ext cx="1326326" cy="60538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8AA98-2F8D-468E-B58F-298CC8A0AB68}">
  <sheetPr>
    <tabColor theme="4" tint="0.39997558519241921"/>
  </sheetPr>
  <dimension ref="A1:BE24"/>
  <sheetViews>
    <sheetView tabSelected="1" zoomScale="89" zoomScaleNormal="89" workbookViewId="0">
      <pane xSplit="4" ySplit="6" topLeftCell="AV7" activePane="bottomRight" state="frozen"/>
      <selection pane="topRight" activeCell="E1" sqref="E1"/>
      <selection pane="bottomLeft" activeCell="A7" sqref="A7"/>
      <selection pane="bottomRight" activeCell="AZ7" sqref="AZ7"/>
    </sheetView>
  </sheetViews>
  <sheetFormatPr baseColWidth="10" defaultColWidth="0" defaultRowHeight="9" x14ac:dyDescent="0.15"/>
  <cols>
    <col min="1" max="1" width="14.42578125" style="8" customWidth="1"/>
    <col min="2" max="2" width="31.7109375" style="8" customWidth="1"/>
    <col min="3" max="3" width="29.42578125" style="170" customWidth="1"/>
    <col min="4" max="4" width="13.28515625" style="8" customWidth="1"/>
    <col min="5" max="5" width="40.7109375" style="8" customWidth="1"/>
    <col min="6" max="6" width="61.140625" style="8" customWidth="1"/>
    <col min="7" max="7" width="58.5703125" style="8" customWidth="1"/>
    <col min="8" max="8" width="19.140625" style="8" customWidth="1"/>
    <col min="9" max="9" width="12.140625" style="8" customWidth="1"/>
    <col min="10" max="41" width="12.7109375" style="8" customWidth="1"/>
    <col min="42" max="42" width="6.5703125" style="8" hidden="1" customWidth="1"/>
    <col min="43" max="43" width="6.140625" style="8" hidden="1" customWidth="1"/>
    <col min="44" max="44" width="6.5703125" style="8" hidden="1" customWidth="1"/>
    <col min="45" max="45" width="5.42578125" style="8" hidden="1" customWidth="1"/>
    <col min="46" max="46" width="6.5703125" style="8" hidden="1" customWidth="1"/>
    <col min="47" max="47" width="5.42578125" style="8" hidden="1" customWidth="1"/>
    <col min="48" max="48" width="9.5703125" style="8" customWidth="1"/>
    <col min="49" max="49" width="12.42578125" style="8" customWidth="1"/>
    <col min="50" max="50" width="9.140625" style="8" bestFit="1" customWidth="1"/>
    <col min="51" max="51" width="10" style="8" bestFit="1" customWidth="1"/>
    <col min="52" max="52" width="9.42578125" style="8" bestFit="1" customWidth="1"/>
    <col min="53" max="53" width="9.42578125" style="8" customWidth="1"/>
    <col min="54" max="54" width="18" style="8" customWidth="1"/>
    <col min="55" max="55" width="110.28515625" style="170" bestFit="1" customWidth="1"/>
    <col min="56" max="56" width="38" style="8" customWidth="1"/>
    <col min="57" max="57" width="0" style="8" hidden="1" customWidth="1"/>
    <col min="58" max="16384" width="22.42578125" style="8" hidden="1"/>
  </cols>
  <sheetData>
    <row r="1" spans="1:57" ht="21" customHeight="1" x14ac:dyDescent="0.15">
      <c r="A1" s="1"/>
      <c r="B1" s="2"/>
      <c r="C1" s="3" t="s">
        <v>0</v>
      </c>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5"/>
      <c r="BD1" s="6" t="s">
        <v>1</v>
      </c>
      <c r="BE1" s="7"/>
    </row>
    <row r="2" spans="1:57" ht="16.5" customHeight="1" x14ac:dyDescent="0.2">
      <c r="A2" s="9"/>
      <c r="B2" s="10"/>
      <c r="C2" s="3"/>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5"/>
      <c r="BD2" s="11" t="s">
        <v>2</v>
      </c>
      <c r="BE2" s="12"/>
    </row>
    <row r="3" spans="1:57" ht="14.25" customHeight="1" thickBot="1" x14ac:dyDescent="0.25">
      <c r="A3" s="13"/>
      <c r="B3" s="14"/>
      <c r="C3" s="3"/>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5"/>
      <c r="BD3" s="11" t="s">
        <v>3</v>
      </c>
      <c r="BE3" s="12"/>
    </row>
    <row r="4" spans="1:57" s="27" customFormat="1" ht="22.5" customHeight="1" x14ac:dyDescent="0.3">
      <c r="A4" s="15" t="s">
        <v>4</v>
      </c>
      <c r="B4" s="16" t="s">
        <v>5</v>
      </c>
      <c r="C4" s="16" t="s">
        <v>6</v>
      </c>
      <c r="D4" s="16" t="s">
        <v>7</v>
      </c>
      <c r="E4" s="16" t="s">
        <v>8</v>
      </c>
      <c r="F4" s="16" t="s">
        <v>9</v>
      </c>
      <c r="G4" s="16" t="s">
        <v>10</v>
      </c>
      <c r="H4" s="17" t="s">
        <v>11</v>
      </c>
      <c r="I4" s="18"/>
      <c r="J4" s="19" t="s">
        <v>12</v>
      </c>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1"/>
      <c r="AV4" s="22">
        <v>2021</v>
      </c>
      <c r="AW4" s="23"/>
      <c r="AX4" s="22" t="s">
        <v>13</v>
      </c>
      <c r="AY4" s="24"/>
      <c r="AZ4" s="24"/>
      <c r="BA4" s="23"/>
      <c r="BB4" s="25" t="s">
        <v>14</v>
      </c>
      <c r="BC4" s="26" t="s">
        <v>15</v>
      </c>
      <c r="BD4" s="26" t="s">
        <v>16</v>
      </c>
    </row>
    <row r="5" spans="1:57" s="27" customFormat="1" ht="13.5" x14ac:dyDescent="0.3">
      <c r="A5" s="28"/>
      <c r="B5" s="29"/>
      <c r="C5" s="29"/>
      <c r="D5" s="29"/>
      <c r="E5" s="29"/>
      <c r="F5" s="29"/>
      <c r="G5" s="29"/>
      <c r="H5" s="30"/>
      <c r="I5" s="31"/>
      <c r="J5" s="32" t="s">
        <v>17</v>
      </c>
      <c r="K5" s="32"/>
      <c r="L5" s="32" t="s">
        <v>18</v>
      </c>
      <c r="M5" s="32"/>
      <c r="N5" s="32" t="s">
        <v>19</v>
      </c>
      <c r="O5" s="32"/>
      <c r="P5" s="33" t="s">
        <v>20</v>
      </c>
      <c r="Q5" s="33"/>
      <c r="R5" s="32" t="s">
        <v>21</v>
      </c>
      <c r="S5" s="32"/>
      <c r="T5" s="32" t="s">
        <v>22</v>
      </c>
      <c r="U5" s="32"/>
      <c r="V5" s="32" t="s">
        <v>23</v>
      </c>
      <c r="W5" s="32"/>
      <c r="X5" s="33" t="s">
        <v>24</v>
      </c>
      <c r="Y5" s="33"/>
      <c r="Z5" s="32" t="s">
        <v>25</v>
      </c>
      <c r="AA5" s="32"/>
      <c r="AB5" s="32" t="s">
        <v>26</v>
      </c>
      <c r="AC5" s="32"/>
      <c r="AD5" s="32" t="s">
        <v>27</v>
      </c>
      <c r="AE5" s="32"/>
      <c r="AF5" s="33" t="s">
        <v>28</v>
      </c>
      <c r="AG5" s="33"/>
      <c r="AH5" s="32" t="s">
        <v>29</v>
      </c>
      <c r="AI5" s="32"/>
      <c r="AJ5" s="32" t="s">
        <v>30</v>
      </c>
      <c r="AK5" s="32"/>
      <c r="AL5" s="32" t="s">
        <v>31</v>
      </c>
      <c r="AM5" s="32"/>
      <c r="AN5" s="34" t="s">
        <v>32</v>
      </c>
      <c r="AO5" s="35"/>
      <c r="AP5" s="36">
        <v>2022</v>
      </c>
      <c r="AQ5" s="37"/>
      <c r="AR5" s="36">
        <v>2023</v>
      </c>
      <c r="AS5" s="37"/>
      <c r="AT5" s="36">
        <v>2024</v>
      </c>
      <c r="AU5" s="37"/>
      <c r="AV5" s="38"/>
      <c r="AW5" s="39"/>
      <c r="AX5" s="38"/>
      <c r="AY5" s="40"/>
      <c r="AZ5" s="40"/>
      <c r="BA5" s="39"/>
      <c r="BB5" s="41"/>
      <c r="BC5" s="42"/>
      <c r="BD5" s="42"/>
    </row>
    <row r="6" spans="1:57" s="49" customFormat="1" ht="12.75" x14ac:dyDescent="0.25">
      <c r="A6" s="28"/>
      <c r="B6" s="29"/>
      <c r="C6" s="29"/>
      <c r="D6" s="29"/>
      <c r="E6" s="29"/>
      <c r="F6" s="29"/>
      <c r="G6" s="29"/>
      <c r="H6" s="43" t="s">
        <v>33</v>
      </c>
      <c r="I6" s="43" t="s">
        <v>34</v>
      </c>
      <c r="J6" s="44" t="s">
        <v>33</v>
      </c>
      <c r="K6" s="44" t="s">
        <v>34</v>
      </c>
      <c r="L6" s="44" t="s">
        <v>33</v>
      </c>
      <c r="M6" s="44" t="s">
        <v>34</v>
      </c>
      <c r="N6" s="44" t="s">
        <v>33</v>
      </c>
      <c r="O6" s="44" t="s">
        <v>34</v>
      </c>
      <c r="P6" s="43" t="s">
        <v>33</v>
      </c>
      <c r="Q6" s="43" t="s">
        <v>34</v>
      </c>
      <c r="R6" s="44" t="s">
        <v>33</v>
      </c>
      <c r="S6" s="44" t="s">
        <v>34</v>
      </c>
      <c r="T6" s="44" t="s">
        <v>33</v>
      </c>
      <c r="U6" s="44" t="s">
        <v>34</v>
      </c>
      <c r="V6" s="44" t="s">
        <v>33</v>
      </c>
      <c r="W6" s="44" t="s">
        <v>34</v>
      </c>
      <c r="X6" s="43" t="s">
        <v>33</v>
      </c>
      <c r="Y6" s="43" t="s">
        <v>34</v>
      </c>
      <c r="Z6" s="44" t="s">
        <v>33</v>
      </c>
      <c r="AA6" s="44" t="s">
        <v>34</v>
      </c>
      <c r="AB6" s="44" t="s">
        <v>33</v>
      </c>
      <c r="AC6" s="44" t="s">
        <v>34</v>
      </c>
      <c r="AD6" s="44" t="s">
        <v>33</v>
      </c>
      <c r="AE6" s="44" t="s">
        <v>34</v>
      </c>
      <c r="AF6" s="43" t="s">
        <v>33</v>
      </c>
      <c r="AG6" s="43" t="s">
        <v>34</v>
      </c>
      <c r="AH6" s="44" t="s">
        <v>33</v>
      </c>
      <c r="AI6" s="44" t="s">
        <v>34</v>
      </c>
      <c r="AJ6" s="44" t="s">
        <v>33</v>
      </c>
      <c r="AK6" s="44" t="s">
        <v>34</v>
      </c>
      <c r="AL6" s="44" t="s">
        <v>33</v>
      </c>
      <c r="AM6" s="44" t="s">
        <v>34</v>
      </c>
      <c r="AN6" s="43" t="s">
        <v>33</v>
      </c>
      <c r="AO6" s="43" t="s">
        <v>34</v>
      </c>
      <c r="AP6" s="45" t="s">
        <v>33</v>
      </c>
      <c r="AQ6" s="45" t="s">
        <v>34</v>
      </c>
      <c r="AR6" s="45" t="s">
        <v>33</v>
      </c>
      <c r="AS6" s="45" t="s">
        <v>34</v>
      </c>
      <c r="AT6" s="45" t="s">
        <v>33</v>
      </c>
      <c r="AU6" s="45" t="s">
        <v>34</v>
      </c>
      <c r="AV6" s="46" t="s">
        <v>33</v>
      </c>
      <c r="AW6" s="46" t="s">
        <v>34</v>
      </c>
      <c r="AX6" s="46" t="s">
        <v>35</v>
      </c>
      <c r="AY6" s="46" t="s">
        <v>36</v>
      </c>
      <c r="AZ6" s="46" t="s">
        <v>37</v>
      </c>
      <c r="BA6" s="46" t="s">
        <v>38</v>
      </c>
      <c r="BB6" s="47"/>
      <c r="BC6" s="48"/>
      <c r="BD6" s="48"/>
    </row>
    <row r="7" spans="1:57" s="27" customFormat="1" ht="409.5" x14ac:dyDescent="0.3">
      <c r="A7" s="50" t="s">
        <v>39</v>
      </c>
      <c r="B7" s="51" t="s">
        <v>40</v>
      </c>
      <c r="C7" s="52" t="s">
        <v>41</v>
      </c>
      <c r="D7" s="53">
        <v>0.5</v>
      </c>
      <c r="E7" s="52" t="s">
        <v>42</v>
      </c>
      <c r="F7" s="54" t="s">
        <v>43</v>
      </c>
      <c r="G7" s="55" t="s">
        <v>44</v>
      </c>
      <c r="H7" s="56">
        <v>100</v>
      </c>
      <c r="I7" s="56">
        <v>100</v>
      </c>
      <c r="J7" s="57">
        <f t="shared" ref="J7:O7" si="0">1/12</f>
        <v>8.3333333333333329E-2</v>
      </c>
      <c r="K7" s="57">
        <f t="shared" si="0"/>
        <v>8.3333333333333329E-2</v>
      </c>
      <c r="L7" s="57">
        <f t="shared" si="0"/>
        <v>8.3333333333333329E-2</v>
      </c>
      <c r="M7" s="57">
        <f t="shared" si="0"/>
        <v>8.3333333333333329E-2</v>
      </c>
      <c r="N7" s="57">
        <f t="shared" si="0"/>
        <v>8.3333333333333329E-2</v>
      </c>
      <c r="O7" s="57">
        <f t="shared" si="0"/>
        <v>8.3333333333333329E-2</v>
      </c>
      <c r="P7" s="58">
        <f t="shared" ref="P7:Q22" si="1">SUM(J7,L7,N7)</f>
        <v>0.25</v>
      </c>
      <c r="Q7" s="58">
        <f t="shared" si="1"/>
        <v>0.25</v>
      </c>
      <c r="R7" s="57">
        <f t="shared" ref="R7:W7" si="2">1/12</f>
        <v>8.3333333333333329E-2</v>
      </c>
      <c r="S7" s="57">
        <f t="shared" si="2"/>
        <v>8.3333333333333329E-2</v>
      </c>
      <c r="T7" s="57">
        <f t="shared" si="2"/>
        <v>8.3333333333333329E-2</v>
      </c>
      <c r="U7" s="57">
        <f t="shared" si="2"/>
        <v>8.3333333333333329E-2</v>
      </c>
      <c r="V7" s="57">
        <f t="shared" si="2"/>
        <v>8.3333333333333329E-2</v>
      </c>
      <c r="W7" s="57">
        <f t="shared" si="2"/>
        <v>8.3333333333333329E-2</v>
      </c>
      <c r="X7" s="58">
        <f t="shared" ref="X7:Y10" si="3">SUM(R7,T7,V7)</f>
        <v>0.25</v>
      </c>
      <c r="Y7" s="58">
        <f t="shared" si="3"/>
        <v>0.25</v>
      </c>
      <c r="Z7" s="57">
        <f t="shared" ref="Z7:AE7" si="4">1/12</f>
        <v>8.3333333333333329E-2</v>
      </c>
      <c r="AA7" s="57">
        <f t="shared" si="4"/>
        <v>8.3333333333333329E-2</v>
      </c>
      <c r="AB7" s="57">
        <f t="shared" si="4"/>
        <v>8.3333333333333329E-2</v>
      </c>
      <c r="AC7" s="57">
        <f t="shared" si="4"/>
        <v>8.3333333333333329E-2</v>
      </c>
      <c r="AD7" s="57">
        <f t="shared" si="4"/>
        <v>8.3333333333333329E-2</v>
      </c>
      <c r="AE7" s="57">
        <f t="shared" si="4"/>
        <v>8.3333333333333329E-2</v>
      </c>
      <c r="AF7" s="58">
        <f t="shared" ref="AF7:AG10" si="5">SUM(Z7,AB7,AD7)</f>
        <v>0.25</v>
      </c>
      <c r="AG7" s="58">
        <f t="shared" si="5"/>
        <v>0.25</v>
      </c>
      <c r="AH7" s="57">
        <f t="shared" ref="AH7:AM7" si="6">1/12</f>
        <v>8.3333333333333329E-2</v>
      </c>
      <c r="AI7" s="57">
        <f t="shared" si="6"/>
        <v>8.3333333333333329E-2</v>
      </c>
      <c r="AJ7" s="57">
        <f t="shared" si="6"/>
        <v>8.3333333333333329E-2</v>
      </c>
      <c r="AK7" s="57">
        <f t="shared" si="6"/>
        <v>8.3333333333333329E-2</v>
      </c>
      <c r="AL7" s="57">
        <f t="shared" si="6"/>
        <v>8.3333333333333329E-2</v>
      </c>
      <c r="AM7" s="57">
        <f t="shared" si="6"/>
        <v>8.3333333333333329E-2</v>
      </c>
      <c r="AN7" s="59">
        <f t="shared" ref="AN7:AO10" si="7">SUM(AH7,AJ7,AL7)</f>
        <v>0.25</v>
      </c>
      <c r="AO7" s="59">
        <f t="shared" si="7"/>
        <v>0.25</v>
      </c>
      <c r="AP7" s="60">
        <f>100/100</f>
        <v>1</v>
      </c>
      <c r="AQ7" s="61"/>
      <c r="AR7" s="60">
        <f>100/100</f>
        <v>1</v>
      </c>
      <c r="AS7" s="61"/>
      <c r="AT7" s="60">
        <f>100/100</f>
        <v>1</v>
      </c>
      <c r="AU7" s="61"/>
      <c r="AV7" s="62">
        <f>SUM(P7,X7,AF7,AN7)</f>
        <v>1</v>
      </c>
      <c r="AW7" s="62">
        <f>SUM(Q7,Y7,AG7,AO7)</f>
        <v>1</v>
      </c>
      <c r="AX7" s="63">
        <f t="shared" ref="AX7:AX23" si="8">IFERROR(Q7/P7,"")</f>
        <v>1</v>
      </c>
      <c r="AY7" s="63">
        <f>IFERROR((Q7+Y7)/(P7+X7),"")</f>
        <v>1</v>
      </c>
      <c r="AZ7" s="63">
        <f>IFERROR((Q7+Y7+AG7)/(P7+X7+AF7),"")</f>
        <v>1</v>
      </c>
      <c r="BA7" s="63">
        <f>IFERROR((Q7+Y7+AG7+AO7)/(P7+X7+AF7+AN7),"")</f>
        <v>1</v>
      </c>
      <c r="BB7" s="64">
        <f>IFERROR(AW7/AV7,"")</f>
        <v>1</v>
      </c>
      <c r="BC7" s="65" t="s">
        <v>45</v>
      </c>
      <c r="BD7" s="64">
        <f>AVERAGE(BB7:BB7)</f>
        <v>1</v>
      </c>
    </row>
    <row r="8" spans="1:57" s="27" customFormat="1" ht="409.5" x14ac:dyDescent="0.3">
      <c r="A8" s="66" t="s">
        <v>46</v>
      </c>
      <c r="B8" s="67" t="s">
        <v>47</v>
      </c>
      <c r="C8" s="68" t="s">
        <v>48</v>
      </c>
      <c r="D8" s="69">
        <v>0.5</v>
      </c>
      <c r="E8" s="70" t="s">
        <v>49</v>
      </c>
      <c r="F8" s="71" t="s">
        <v>50</v>
      </c>
      <c r="G8" s="71" t="s">
        <v>50</v>
      </c>
      <c r="H8" s="72">
        <v>100</v>
      </c>
      <c r="I8" s="72">
        <v>100</v>
      </c>
      <c r="J8" s="73">
        <v>0</v>
      </c>
      <c r="K8" s="73">
        <v>0</v>
      </c>
      <c r="L8" s="73">
        <v>0</v>
      </c>
      <c r="M8" s="73">
        <v>0</v>
      </c>
      <c r="N8" s="73">
        <v>0</v>
      </c>
      <c r="O8" s="73">
        <v>0</v>
      </c>
      <c r="P8" s="74">
        <f t="shared" si="1"/>
        <v>0</v>
      </c>
      <c r="Q8" s="74">
        <f t="shared" si="1"/>
        <v>0</v>
      </c>
      <c r="R8" s="73">
        <v>0</v>
      </c>
      <c r="S8" s="73">
        <v>0</v>
      </c>
      <c r="T8" s="75">
        <v>0.125</v>
      </c>
      <c r="U8" s="73">
        <v>0</v>
      </c>
      <c r="V8" s="75">
        <v>0.125</v>
      </c>
      <c r="W8" s="73">
        <v>0</v>
      </c>
      <c r="X8" s="58">
        <f>SUM(R8,T8,V8)</f>
        <v>0.25</v>
      </c>
      <c r="Y8" s="74">
        <f t="shared" si="3"/>
        <v>0</v>
      </c>
      <c r="Z8" s="75">
        <f>12.5/100</f>
        <v>0.125</v>
      </c>
      <c r="AA8" s="73"/>
      <c r="AB8" s="75">
        <f>12.5/100</f>
        <v>0.125</v>
      </c>
      <c r="AC8" s="73"/>
      <c r="AD8" s="75">
        <f>12.5/100</f>
        <v>0.125</v>
      </c>
      <c r="AE8" s="76">
        <f>2/100</f>
        <v>0.02</v>
      </c>
      <c r="AF8" s="58">
        <f t="shared" si="5"/>
        <v>0.375</v>
      </c>
      <c r="AG8" s="74">
        <f t="shared" si="5"/>
        <v>0.02</v>
      </c>
      <c r="AH8" s="75">
        <f>12.5/100</f>
        <v>0.125</v>
      </c>
      <c r="AI8" s="76">
        <f>2/100</f>
        <v>0.02</v>
      </c>
      <c r="AJ8" s="75">
        <f>12.5/100</f>
        <v>0.125</v>
      </c>
      <c r="AK8" s="75">
        <f>12.5/100</f>
        <v>0.125</v>
      </c>
      <c r="AL8" s="75">
        <f>12.5/100</f>
        <v>0.125</v>
      </c>
      <c r="AM8" s="75">
        <f>12.5/100</f>
        <v>0.125</v>
      </c>
      <c r="AN8" s="58">
        <f t="shared" si="7"/>
        <v>0.375</v>
      </c>
      <c r="AO8" s="58">
        <f t="shared" si="7"/>
        <v>0.27</v>
      </c>
      <c r="AP8" s="77">
        <v>100</v>
      </c>
      <c r="AQ8" s="77"/>
      <c r="AR8" s="77">
        <v>100</v>
      </c>
      <c r="AS8" s="77"/>
      <c r="AT8" s="77">
        <v>100</v>
      </c>
      <c r="AU8" s="77"/>
      <c r="AV8" s="62">
        <f>SUM(P8,X8,AF8,AN8)</f>
        <v>1</v>
      </c>
      <c r="AW8" s="78">
        <f>SUM(Q8,Y8,AG8,AO8)</f>
        <v>0.29000000000000004</v>
      </c>
      <c r="AX8" s="63" t="str">
        <f t="shared" si="8"/>
        <v/>
      </c>
      <c r="AY8" s="63">
        <f>IFERROR((Q8+Y8)/(P8+X8),"")</f>
        <v>0</v>
      </c>
      <c r="AZ8" s="63">
        <f t="shared" ref="AZ8:AZ23" si="9">IFERROR((Q8+Y8+AG8)/(P8+X8+AF8),"")</f>
        <v>3.2000000000000001E-2</v>
      </c>
      <c r="BA8" s="63">
        <f t="shared" ref="BA8:BA23" si="10">IFERROR((Q8+Y8+AG8+AO8)/(P8+X8+AF8+AN8),"")</f>
        <v>0.29000000000000004</v>
      </c>
      <c r="BB8" s="64">
        <f t="shared" ref="BB8:BB23" si="11">IFERROR(AW8/AV8,"")</f>
        <v>0.29000000000000004</v>
      </c>
      <c r="BC8" s="65" t="s">
        <v>51</v>
      </c>
      <c r="BD8" s="79">
        <f>AVERAGE(BB8:BB15)</f>
        <v>0.89886363636363631</v>
      </c>
    </row>
    <row r="9" spans="1:57" s="27" customFormat="1" ht="409.5" x14ac:dyDescent="0.3">
      <c r="A9" s="66"/>
      <c r="B9" s="80"/>
      <c r="C9" s="81"/>
      <c r="D9" s="69">
        <v>0.5</v>
      </c>
      <c r="E9" s="70" t="s">
        <v>52</v>
      </c>
      <c r="F9" s="71" t="s">
        <v>50</v>
      </c>
      <c r="G9" s="82" t="s">
        <v>53</v>
      </c>
      <c r="H9" s="72">
        <v>100</v>
      </c>
      <c r="I9" s="72">
        <v>100</v>
      </c>
      <c r="J9" s="83">
        <v>0</v>
      </c>
      <c r="K9" s="83">
        <v>0</v>
      </c>
      <c r="L9" s="83">
        <v>0</v>
      </c>
      <c r="M9" s="83">
        <v>0</v>
      </c>
      <c r="N9" s="76">
        <f>5/100</f>
        <v>0.05</v>
      </c>
      <c r="O9" s="76"/>
      <c r="P9" s="58">
        <f>SUM(J9,L9,N9)</f>
        <v>0.05</v>
      </c>
      <c r="Q9" s="58">
        <f t="shared" si="1"/>
        <v>0</v>
      </c>
      <c r="R9" s="76">
        <f>5/100</f>
        <v>0.05</v>
      </c>
      <c r="S9" s="76">
        <f>5/100</f>
        <v>0.05</v>
      </c>
      <c r="T9" s="76">
        <f>10/100</f>
        <v>0.1</v>
      </c>
      <c r="U9" s="76">
        <f t="shared" ref="U9:W9" si="12">10/100</f>
        <v>0.1</v>
      </c>
      <c r="V9" s="76">
        <f t="shared" si="12"/>
        <v>0.1</v>
      </c>
      <c r="W9" s="76">
        <f t="shared" si="12"/>
        <v>0.1</v>
      </c>
      <c r="X9" s="58">
        <f t="shared" si="3"/>
        <v>0.25</v>
      </c>
      <c r="Y9" s="58">
        <f t="shared" si="3"/>
        <v>0.25</v>
      </c>
      <c r="Z9" s="76">
        <f t="shared" ref="Z9:AE9" si="13">10/100</f>
        <v>0.1</v>
      </c>
      <c r="AA9" s="76">
        <f t="shared" si="13"/>
        <v>0.1</v>
      </c>
      <c r="AB9" s="76">
        <f t="shared" si="13"/>
        <v>0.1</v>
      </c>
      <c r="AC9" s="76">
        <f t="shared" si="13"/>
        <v>0.1</v>
      </c>
      <c r="AD9" s="76">
        <f t="shared" si="13"/>
        <v>0.1</v>
      </c>
      <c r="AE9" s="76">
        <f t="shared" si="13"/>
        <v>0.1</v>
      </c>
      <c r="AF9" s="58">
        <f t="shared" si="5"/>
        <v>0.30000000000000004</v>
      </c>
      <c r="AG9" s="58">
        <f t="shared" si="5"/>
        <v>0.30000000000000004</v>
      </c>
      <c r="AH9" s="76">
        <f>10/100</f>
        <v>0.1</v>
      </c>
      <c r="AI9" s="76">
        <f>10/100</f>
        <v>0.1</v>
      </c>
      <c r="AJ9" s="76">
        <f>20/100</f>
        <v>0.2</v>
      </c>
      <c r="AK9" s="76">
        <f>20/100</f>
        <v>0.2</v>
      </c>
      <c r="AL9" s="76">
        <f>10/100</f>
        <v>0.1</v>
      </c>
      <c r="AM9" s="76">
        <f>10/100</f>
        <v>0.1</v>
      </c>
      <c r="AN9" s="58">
        <f t="shared" si="7"/>
        <v>0.4</v>
      </c>
      <c r="AO9" s="58">
        <f t="shared" si="7"/>
        <v>0.4</v>
      </c>
      <c r="AP9" s="84">
        <v>100</v>
      </c>
      <c r="AQ9" s="84"/>
      <c r="AR9" s="84">
        <v>100</v>
      </c>
      <c r="AS9" s="84"/>
      <c r="AT9" s="84">
        <v>100</v>
      </c>
      <c r="AU9" s="84"/>
      <c r="AV9" s="62">
        <f t="shared" ref="AV9:AW23" si="14">SUM(P9,X9,AF9,AN9)</f>
        <v>1</v>
      </c>
      <c r="AW9" s="62">
        <f t="shared" si="14"/>
        <v>0.95000000000000007</v>
      </c>
      <c r="AX9" s="63">
        <f t="shared" si="8"/>
        <v>0</v>
      </c>
      <c r="AY9" s="63">
        <f t="shared" ref="AY9:AY23" si="15">IFERROR((Q9+Y9)/(P9+X9),"")</f>
        <v>0.83333333333333337</v>
      </c>
      <c r="AZ9" s="63">
        <f t="shared" si="9"/>
        <v>0.91666666666666663</v>
      </c>
      <c r="BA9" s="63">
        <f t="shared" si="10"/>
        <v>0.95000000000000007</v>
      </c>
      <c r="BB9" s="64">
        <f>IFERROR(AW9/AV9,"")</f>
        <v>0.95000000000000007</v>
      </c>
      <c r="BC9" s="65" t="s">
        <v>54</v>
      </c>
      <c r="BD9" s="85"/>
    </row>
    <row r="10" spans="1:57" s="27" customFormat="1" ht="123.75" customHeight="1" x14ac:dyDescent="0.3">
      <c r="A10" s="66"/>
      <c r="B10" s="80"/>
      <c r="C10" s="86" t="s">
        <v>55</v>
      </c>
      <c r="D10" s="69">
        <v>1</v>
      </c>
      <c r="E10" s="70" t="s">
        <v>56</v>
      </c>
      <c r="F10" s="71" t="s">
        <v>57</v>
      </c>
      <c r="G10" s="82" t="s">
        <v>58</v>
      </c>
      <c r="H10" s="87">
        <v>0</v>
      </c>
      <c r="I10" s="87">
        <v>0</v>
      </c>
      <c r="J10" s="73">
        <v>0</v>
      </c>
      <c r="K10" s="73">
        <v>0</v>
      </c>
      <c r="L10" s="73">
        <v>0</v>
      </c>
      <c r="M10" s="73">
        <v>0</v>
      </c>
      <c r="N10" s="73">
        <v>0</v>
      </c>
      <c r="O10" s="73">
        <v>0</v>
      </c>
      <c r="P10" s="88">
        <f t="shared" ref="P10:Q23" si="16">SUM(J10,L10,N10)</f>
        <v>0</v>
      </c>
      <c r="Q10" s="88">
        <f t="shared" si="1"/>
        <v>0</v>
      </c>
      <c r="R10" s="73">
        <v>0</v>
      </c>
      <c r="S10" s="73">
        <v>0</v>
      </c>
      <c r="T10" s="76">
        <f>10/100</f>
        <v>0.1</v>
      </c>
      <c r="U10" s="76">
        <f>10/100</f>
        <v>0.1</v>
      </c>
      <c r="V10" s="76">
        <f>10/100</f>
        <v>0.1</v>
      </c>
      <c r="W10" s="76">
        <f>10/100</f>
        <v>0.1</v>
      </c>
      <c r="X10" s="58">
        <f>SUM(R10,T10,V10)</f>
        <v>0.2</v>
      </c>
      <c r="Y10" s="58">
        <f t="shared" si="3"/>
        <v>0.2</v>
      </c>
      <c r="Z10" s="76">
        <f>20/100</f>
        <v>0.2</v>
      </c>
      <c r="AA10" s="76">
        <f>15/100</f>
        <v>0.15</v>
      </c>
      <c r="AB10" s="76">
        <f>20/100</f>
        <v>0.2</v>
      </c>
      <c r="AC10" s="76">
        <f>5/100</f>
        <v>0.05</v>
      </c>
      <c r="AD10" s="76">
        <f>20/100</f>
        <v>0.2</v>
      </c>
      <c r="AE10" s="76">
        <f>20/100</f>
        <v>0.2</v>
      </c>
      <c r="AF10" s="58">
        <f t="shared" si="5"/>
        <v>0.60000000000000009</v>
      </c>
      <c r="AG10" s="58">
        <f t="shared" si="5"/>
        <v>0.4</v>
      </c>
      <c r="AH10" s="76">
        <f>20/100</f>
        <v>0.2</v>
      </c>
      <c r="AI10" s="76">
        <v>0.1</v>
      </c>
      <c r="AJ10" s="76">
        <v>0</v>
      </c>
      <c r="AK10" s="76">
        <v>0.1</v>
      </c>
      <c r="AL10" s="76">
        <v>0</v>
      </c>
      <c r="AM10" s="76">
        <v>0.2</v>
      </c>
      <c r="AN10" s="58">
        <f t="shared" si="7"/>
        <v>0.2</v>
      </c>
      <c r="AO10" s="58">
        <f>SUM(AI10,AK10,AM10)</f>
        <v>0.4</v>
      </c>
      <c r="AP10" s="77">
        <v>100</v>
      </c>
      <c r="AQ10" s="77"/>
      <c r="AR10" s="77">
        <v>100</v>
      </c>
      <c r="AS10" s="77"/>
      <c r="AT10" s="77">
        <v>100</v>
      </c>
      <c r="AU10" s="77"/>
      <c r="AV10" s="62">
        <f t="shared" si="14"/>
        <v>1</v>
      </c>
      <c r="AW10" s="62">
        <f>SUM(Q10,Y10,AG10,AO10)</f>
        <v>1</v>
      </c>
      <c r="AX10" s="63" t="str">
        <f t="shared" si="8"/>
        <v/>
      </c>
      <c r="AY10" s="63">
        <f t="shared" si="15"/>
        <v>1</v>
      </c>
      <c r="AZ10" s="63">
        <f t="shared" si="9"/>
        <v>0.75000000000000011</v>
      </c>
      <c r="BA10" s="63">
        <f t="shared" si="10"/>
        <v>1</v>
      </c>
      <c r="BB10" s="64">
        <f t="shared" si="11"/>
        <v>1</v>
      </c>
      <c r="BC10" s="65" t="s">
        <v>59</v>
      </c>
      <c r="BD10" s="85"/>
    </row>
    <row r="11" spans="1:57" s="27" customFormat="1" ht="409.5" x14ac:dyDescent="0.3">
      <c r="A11" s="66"/>
      <c r="B11" s="80"/>
      <c r="C11" s="68" t="s">
        <v>60</v>
      </c>
      <c r="D11" s="69">
        <v>0.3</v>
      </c>
      <c r="E11" s="70" t="s">
        <v>61</v>
      </c>
      <c r="F11" s="71" t="s">
        <v>62</v>
      </c>
      <c r="G11" s="82" t="s">
        <v>63</v>
      </c>
      <c r="H11" s="87">
        <v>0</v>
      </c>
      <c r="I11" s="87">
        <v>0</v>
      </c>
      <c r="J11" s="77">
        <v>5</v>
      </c>
      <c r="K11" s="77">
        <v>5</v>
      </c>
      <c r="L11" s="77">
        <v>30</v>
      </c>
      <c r="M11" s="77">
        <v>5</v>
      </c>
      <c r="N11" s="77">
        <v>0</v>
      </c>
      <c r="O11" s="77">
        <v>5</v>
      </c>
      <c r="P11" s="89">
        <f>SUM(J11,L11,N11)</f>
        <v>35</v>
      </c>
      <c r="Q11" s="89">
        <f>SUM(K11,M11,O11)</f>
        <v>15</v>
      </c>
      <c r="R11" s="77">
        <v>10</v>
      </c>
      <c r="S11" s="77">
        <v>10</v>
      </c>
      <c r="T11" s="77">
        <v>5</v>
      </c>
      <c r="U11" s="77">
        <v>25</v>
      </c>
      <c r="V11" s="77">
        <v>5</v>
      </c>
      <c r="W11" s="77">
        <v>20</v>
      </c>
      <c r="X11" s="90">
        <f>SUM(R11,T11,V11)</f>
        <v>20</v>
      </c>
      <c r="Y11" s="90">
        <f>SUM(S11,U11,W11)</f>
        <v>55</v>
      </c>
      <c r="Z11" s="77">
        <v>5</v>
      </c>
      <c r="AA11" s="77">
        <v>5</v>
      </c>
      <c r="AB11" s="77">
        <v>10</v>
      </c>
      <c r="AC11" s="77">
        <v>5</v>
      </c>
      <c r="AD11" s="77">
        <v>10</v>
      </c>
      <c r="AE11" s="77">
        <v>5</v>
      </c>
      <c r="AF11" s="90">
        <f>SUM(Z11,AB11,AD11)</f>
        <v>25</v>
      </c>
      <c r="AG11" s="90">
        <f>SUM(AA11,AC11,AE11)</f>
        <v>15</v>
      </c>
      <c r="AH11" s="77">
        <v>10</v>
      </c>
      <c r="AI11" s="77">
        <v>5</v>
      </c>
      <c r="AJ11" s="77">
        <v>5</v>
      </c>
      <c r="AK11" s="77">
        <v>0</v>
      </c>
      <c r="AL11" s="77">
        <v>5</v>
      </c>
      <c r="AM11" s="77">
        <v>0</v>
      </c>
      <c r="AN11" s="89">
        <f>SUM(AH11,AJ11,AL11)</f>
        <v>20</v>
      </c>
      <c r="AO11" s="89">
        <f>SUM(AI11,AK11,AM11)</f>
        <v>5</v>
      </c>
      <c r="AP11" s="77">
        <v>100</v>
      </c>
      <c r="AQ11" s="77"/>
      <c r="AR11" s="77">
        <v>100</v>
      </c>
      <c r="AS11" s="77"/>
      <c r="AT11" s="77">
        <v>100</v>
      </c>
      <c r="AU11" s="77"/>
      <c r="AV11" s="91">
        <f t="shared" si="14"/>
        <v>100</v>
      </c>
      <c r="AW11" s="91">
        <f t="shared" si="14"/>
        <v>90</v>
      </c>
      <c r="AX11" s="63">
        <f t="shared" si="8"/>
        <v>0.42857142857142855</v>
      </c>
      <c r="AY11" s="63">
        <f t="shared" si="15"/>
        <v>1.2727272727272727</v>
      </c>
      <c r="AZ11" s="63">
        <f>IFERROR((Q11+Y11+AG11)/(P11+X11+AF11),"")</f>
        <v>1.0625</v>
      </c>
      <c r="BA11" s="63">
        <f t="shared" si="10"/>
        <v>0.9</v>
      </c>
      <c r="BB11" s="64">
        <f>IFERROR(AW11/AV11,"")</f>
        <v>0.9</v>
      </c>
      <c r="BC11" s="65" t="s">
        <v>64</v>
      </c>
      <c r="BD11" s="85"/>
    </row>
    <row r="12" spans="1:57" s="27" customFormat="1" ht="120.75" customHeight="1" x14ac:dyDescent="0.3">
      <c r="A12" s="66"/>
      <c r="B12" s="80"/>
      <c r="C12" s="92"/>
      <c r="D12" s="69">
        <v>0.35</v>
      </c>
      <c r="E12" s="70" t="s">
        <v>65</v>
      </c>
      <c r="F12" s="71" t="s">
        <v>66</v>
      </c>
      <c r="G12" s="82" t="s">
        <v>67</v>
      </c>
      <c r="H12" s="72">
        <v>100</v>
      </c>
      <c r="I12" s="87">
        <v>0</v>
      </c>
      <c r="J12" s="83">
        <v>0</v>
      </c>
      <c r="K12" s="83">
        <v>0</v>
      </c>
      <c r="L12" s="83">
        <v>0</v>
      </c>
      <c r="M12" s="83">
        <v>0</v>
      </c>
      <c r="N12" s="83">
        <v>0</v>
      </c>
      <c r="O12" s="83">
        <v>0</v>
      </c>
      <c r="P12" s="93">
        <f t="shared" si="16"/>
        <v>0</v>
      </c>
      <c r="Q12" s="93">
        <f t="shared" si="1"/>
        <v>0</v>
      </c>
      <c r="R12" s="83">
        <v>0</v>
      </c>
      <c r="S12" s="83">
        <v>0</v>
      </c>
      <c r="T12" s="83">
        <v>0</v>
      </c>
      <c r="U12" s="83">
        <v>0</v>
      </c>
      <c r="V12" s="76">
        <v>1</v>
      </c>
      <c r="W12" s="76">
        <v>0.95</v>
      </c>
      <c r="X12" s="94">
        <f t="shared" ref="X12:Y23" si="17">SUM(R12,T12,V12)</f>
        <v>1</v>
      </c>
      <c r="Y12" s="94">
        <f t="shared" si="17"/>
        <v>0.95</v>
      </c>
      <c r="Z12" s="83">
        <v>0</v>
      </c>
      <c r="AA12" s="76"/>
      <c r="AB12" s="76">
        <v>0</v>
      </c>
      <c r="AC12" s="76"/>
      <c r="AD12" s="76">
        <v>0</v>
      </c>
      <c r="AE12" s="76"/>
      <c r="AF12" s="94">
        <f t="shared" ref="AF12:AG23" si="18">SUM(Z12,AB12,AD12)</f>
        <v>0</v>
      </c>
      <c r="AG12" s="94">
        <f t="shared" si="18"/>
        <v>0</v>
      </c>
      <c r="AH12" s="76">
        <v>0</v>
      </c>
      <c r="AI12" s="76">
        <v>0.01</v>
      </c>
      <c r="AJ12" s="76">
        <v>0</v>
      </c>
      <c r="AK12" s="76">
        <v>0</v>
      </c>
      <c r="AL12" s="76">
        <v>0</v>
      </c>
      <c r="AM12" s="76">
        <v>0</v>
      </c>
      <c r="AN12" s="94">
        <f t="shared" ref="AN12:AU23" si="19">SUM(AH12,AJ12,AL12)</f>
        <v>0</v>
      </c>
      <c r="AO12" s="94">
        <f t="shared" si="19"/>
        <v>0.01</v>
      </c>
      <c r="AP12" s="76">
        <f>100/100</f>
        <v>1</v>
      </c>
      <c r="AQ12" s="76"/>
      <c r="AR12" s="76">
        <f>100/100</f>
        <v>1</v>
      </c>
      <c r="AS12" s="76"/>
      <c r="AT12" s="76">
        <f>100/100</f>
        <v>1</v>
      </c>
      <c r="AU12" s="84"/>
      <c r="AV12" s="62">
        <f t="shared" si="14"/>
        <v>1</v>
      </c>
      <c r="AW12" s="62">
        <f t="shared" si="14"/>
        <v>0.96</v>
      </c>
      <c r="AX12" s="63" t="str">
        <f t="shared" si="8"/>
        <v/>
      </c>
      <c r="AY12" s="63">
        <f t="shared" si="15"/>
        <v>0.95</v>
      </c>
      <c r="AZ12" s="63">
        <f t="shared" si="9"/>
        <v>0.95</v>
      </c>
      <c r="BA12" s="63">
        <f t="shared" si="10"/>
        <v>0.96</v>
      </c>
      <c r="BB12" s="64">
        <f t="shared" si="11"/>
        <v>0.96</v>
      </c>
      <c r="BC12" s="65" t="s">
        <v>68</v>
      </c>
      <c r="BD12" s="85"/>
    </row>
    <row r="13" spans="1:57" s="27" customFormat="1" ht="175.5" x14ac:dyDescent="0.3">
      <c r="A13" s="66"/>
      <c r="B13" s="80"/>
      <c r="C13" s="81"/>
      <c r="D13" s="69">
        <v>0.35</v>
      </c>
      <c r="E13" s="70" t="s">
        <v>69</v>
      </c>
      <c r="F13" s="71" t="s">
        <v>70</v>
      </c>
      <c r="G13" s="82" t="s">
        <v>71</v>
      </c>
      <c r="H13" s="72">
        <v>0</v>
      </c>
      <c r="I13" s="72">
        <v>0</v>
      </c>
      <c r="J13" s="73">
        <v>0</v>
      </c>
      <c r="K13" s="73">
        <v>0</v>
      </c>
      <c r="L13" s="73">
        <v>0</v>
      </c>
      <c r="M13" s="73">
        <v>0</v>
      </c>
      <c r="N13" s="76">
        <f>10/100</f>
        <v>0.1</v>
      </c>
      <c r="O13" s="76">
        <f>10/100</f>
        <v>0.1</v>
      </c>
      <c r="P13" s="94">
        <f t="shared" si="16"/>
        <v>0.1</v>
      </c>
      <c r="Q13" s="94">
        <f t="shared" si="1"/>
        <v>0.1</v>
      </c>
      <c r="R13" s="76">
        <f t="shared" ref="R13:W13" si="20">10/100</f>
        <v>0.1</v>
      </c>
      <c r="S13" s="76">
        <f t="shared" si="20"/>
        <v>0.1</v>
      </c>
      <c r="T13" s="76">
        <f t="shared" si="20"/>
        <v>0.1</v>
      </c>
      <c r="U13" s="76">
        <f t="shared" si="20"/>
        <v>0.1</v>
      </c>
      <c r="V13" s="76">
        <f t="shared" si="20"/>
        <v>0.1</v>
      </c>
      <c r="W13" s="76">
        <f t="shared" si="20"/>
        <v>0.1</v>
      </c>
      <c r="X13" s="94">
        <f t="shared" si="17"/>
        <v>0.30000000000000004</v>
      </c>
      <c r="Y13" s="94">
        <f t="shared" si="17"/>
        <v>0.30000000000000004</v>
      </c>
      <c r="Z13" s="76">
        <f t="shared" ref="Z13:AE13" si="21">10/100</f>
        <v>0.1</v>
      </c>
      <c r="AA13" s="76">
        <f t="shared" si="21"/>
        <v>0.1</v>
      </c>
      <c r="AB13" s="76">
        <f t="shared" si="21"/>
        <v>0.1</v>
      </c>
      <c r="AC13" s="76">
        <f t="shared" si="21"/>
        <v>0.1</v>
      </c>
      <c r="AD13" s="76">
        <f t="shared" si="21"/>
        <v>0.1</v>
      </c>
      <c r="AE13" s="76">
        <f t="shared" si="21"/>
        <v>0.1</v>
      </c>
      <c r="AF13" s="94">
        <f t="shared" si="18"/>
        <v>0.30000000000000004</v>
      </c>
      <c r="AG13" s="94">
        <f t="shared" si="18"/>
        <v>0.30000000000000004</v>
      </c>
      <c r="AH13" s="76">
        <f t="shared" ref="AH13:AM13" si="22">10/100</f>
        <v>0.1</v>
      </c>
      <c r="AI13" s="76">
        <f t="shared" si="22"/>
        <v>0.1</v>
      </c>
      <c r="AJ13" s="76">
        <f t="shared" si="22"/>
        <v>0.1</v>
      </c>
      <c r="AK13" s="76">
        <f t="shared" si="22"/>
        <v>0.1</v>
      </c>
      <c r="AL13" s="76">
        <f t="shared" si="22"/>
        <v>0.1</v>
      </c>
      <c r="AM13" s="76">
        <f t="shared" si="22"/>
        <v>0.1</v>
      </c>
      <c r="AN13" s="94">
        <f t="shared" si="19"/>
        <v>0.30000000000000004</v>
      </c>
      <c r="AO13" s="94">
        <f t="shared" si="19"/>
        <v>0.30000000000000004</v>
      </c>
      <c r="AP13" s="76">
        <f>100/100</f>
        <v>1</v>
      </c>
      <c r="AQ13" s="76"/>
      <c r="AR13" s="76">
        <f>100/100</f>
        <v>1</v>
      </c>
      <c r="AS13" s="76"/>
      <c r="AT13" s="76">
        <f>100/100</f>
        <v>1</v>
      </c>
      <c r="AU13" s="84"/>
      <c r="AV13" s="62">
        <f t="shared" si="14"/>
        <v>1</v>
      </c>
      <c r="AW13" s="62">
        <f t="shared" si="14"/>
        <v>1</v>
      </c>
      <c r="AX13" s="63">
        <f t="shared" si="8"/>
        <v>1</v>
      </c>
      <c r="AY13" s="63">
        <f t="shared" si="15"/>
        <v>1</v>
      </c>
      <c r="AZ13" s="63">
        <f t="shared" si="9"/>
        <v>1</v>
      </c>
      <c r="BA13" s="63">
        <f t="shared" si="10"/>
        <v>1</v>
      </c>
      <c r="BB13" s="64">
        <f t="shared" si="11"/>
        <v>1</v>
      </c>
      <c r="BC13" s="65" t="s">
        <v>72</v>
      </c>
      <c r="BD13" s="85"/>
    </row>
    <row r="14" spans="1:57" s="27" customFormat="1" ht="81" customHeight="1" x14ac:dyDescent="0.3">
      <c r="A14" s="66" t="s">
        <v>73</v>
      </c>
      <c r="B14" s="80"/>
      <c r="C14" s="86" t="s">
        <v>74</v>
      </c>
      <c r="D14" s="69">
        <v>1</v>
      </c>
      <c r="E14" s="70" t="s">
        <v>75</v>
      </c>
      <c r="F14" s="95" t="s">
        <v>76</v>
      </c>
      <c r="G14" s="96" t="s">
        <v>77</v>
      </c>
      <c r="H14" s="97">
        <v>0</v>
      </c>
      <c r="I14" s="97">
        <v>0</v>
      </c>
      <c r="J14" s="98">
        <v>0</v>
      </c>
      <c r="K14" s="98">
        <v>0</v>
      </c>
      <c r="L14" s="98">
        <v>0</v>
      </c>
      <c r="M14" s="98">
        <v>0</v>
      </c>
      <c r="N14" s="98">
        <v>1</v>
      </c>
      <c r="O14" s="98">
        <v>1</v>
      </c>
      <c r="P14" s="59">
        <f t="shared" si="16"/>
        <v>1</v>
      </c>
      <c r="Q14" s="59">
        <f t="shared" si="1"/>
        <v>1</v>
      </c>
      <c r="R14" s="98">
        <v>0</v>
      </c>
      <c r="S14" s="98">
        <v>0</v>
      </c>
      <c r="T14" s="98">
        <v>0</v>
      </c>
      <c r="U14" s="98">
        <v>0</v>
      </c>
      <c r="V14" s="98">
        <v>1</v>
      </c>
      <c r="W14" s="98">
        <v>1</v>
      </c>
      <c r="X14" s="59">
        <f t="shared" si="17"/>
        <v>1</v>
      </c>
      <c r="Y14" s="59">
        <f t="shared" si="17"/>
        <v>1</v>
      </c>
      <c r="Z14" s="98">
        <v>0</v>
      </c>
      <c r="AA14" s="98">
        <v>0</v>
      </c>
      <c r="AB14" s="98">
        <v>1</v>
      </c>
      <c r="AC14" s="98">
        <v>0</v>
      </c>
      <c r="AD14" s="98">
        <v>0</v>
      </c>
      <c r="AE14" s="98">
        <v>2</v>
      </c>
      <c r="AF14" s="59">
        <f t="shared" si="18"/>
        <v>1</v>
      </c>
      <c r="AG14" s="59">
        <f t="shared" si="18"/>
        <v>2</v>
      </c>
      <c r="AH14" s="98">
        <v>1</v>
      </c>
      <c r="AI14" s="98">
        <v>0</v>
      </c>
      <c r="AJ14" s="98">
        <v>0</v>
      </c>
      <c r="AK14" s="98">
        <v>0</v>
      </c>
      <c r="AL14" s="98">
        <v>0</v>
      </c>
      <c r="AM14" s="98">
        <v>0</v>
      </c>
      <c r="AN14" s="59">
        <f t="shared" si="19"/>
        <v>1</v>
      </c>
      <c r="AO14" s="59">
        <f>SUM(AI14,AK14,AM14)</f>
        <v>0</v>
      </c>
      <c r="AP14" s="99">
        <v>4</v>
      </c>
      <c r="AQ14" s="99"/>
      <c r="AR14" s="99">
        <v>4</v>
      </c>
      <c r="AS14" s="99"/>
      <c r="AT14" s="99">
        <v>4</v>
      </c>
      <c r="AU14" s="99"/>
      <c r="AV14" s="100">
        <f>SUM(P14,X14,AF14,AN14)</f>
        <v>4</v>
      </c>
      <c r="AW14" s="100">
        <f t="shared" si="14"/>
        <v>4</v>
      </c>
      <c r="AX14" s="63">
        <f t="shared" si="8"/>
        <v>1</v>
      </c>
      <c r="AY14" s="63">
        <f t="shared" si="15"/>
        <v>1</v>
      </c>
      <c r="AZ14" s="63">
        <f t="shared" si="9"/>
        <v>1.3333333333333333</v>
      </c>
      <c r="BA14" s="63">
        <f t="shared" si="10"/>
        <v>1</v>
      </c>
      <c r="BB14" s="64">
        <f>IFERROR(AW14/AV14,"")</f>
        <v>1</v>
      </c>
      <c r="BC14" s="65" t="s">
        <v>78</v>
      </c>
      <c r="BD14" s="85"/>
    </row>
    <row r="15" spans="1:57" s="27" customFormat="1" ht="81" customHeight="1" x14ac:dyDescent="0.3">
      <c r="A15" s="66"/>
      <c r="B15" s="101"/>
      <c r="C15" s="86" t="s">
        <v>79</v>
      </c>
      <c r="D15" s="69">
        <v>1</v>
      </c>
      <c r="E15" s="70" t="s">
        <v>80</v>
      </c>
      <c r="F15" s="102" t="s">
        <v>81</v>
      </c>
      <c r="G15" s="103" t="s">
        <v>82</v>
      </c>
      <c r="H15" s="97">
        <v>0</v>
      </c>
      <c r="I15" s="97">
        <v>0</v>
      </c>
      <c r="J15" s="98">
        <v>0</v>
      </c>
      <c r="K15" s="98">
        <v>0</v>
      </c>
      <c r="L15" s="98">
        <v>0</v>
      </c>
      <c r="M15" s="98">
        <v>0</v>
      </c>
      <c r="N15" s="98">
        <v>0</v>
      </c>
      <c r="O15" s="98">
        <v>0</v>
      </c>
      <c r="P15" s="59">
        <f t="shared" si="16"/>
        <v>0</v>
      </c>
      <c r="Q15" s="104">
        <f t="shared" si="1"/>
        <v>0</v>
      </c>
      <c r="R15" s="98">
        <v>0</v>
      </c>
      <c r="S15" s="98">
        <v>0</v>
      </c>
      <c r="T15" s="98">
        <v>0</v>
      </c>
      <c r="U15" s="98">
        <v>0</v>
      </c>
      <c r="V15" s="98">
        <v>1</v>
      </c>
      <c r="W15" s="105">
        <v>0</v>
      </c>
      <c r="X15" s="59">
        <f t="shared" si="17"/>
        <v>1</v>
      </c>
      <c r="Y15" s="59">
        <f t="shared" si="17"/>
        <v>0</v>
      </c>
      <c r="Z15" s="98">
        <v>0</v>
      </c>
      <c r="AA15" s="98">
        <v>0</v>
      </c>
      <c r="AB15" s="98">
        <v>0</v>
      </c>
      <c r="AC15" s="106">
        <v>0</v>
      </c>
      <c r="AD15" s="98">
        <v>10</v>
      </c>
      <c r="AE15" s="106">
        <v>12</v>
      </c>
      <c r="AF15" s="59">
        <f t="shared" si="18"/>
        <v>10</v>
      </c>
      <c r="AG15" s="59">
        <f t="shared" si="18"/>
        <v>12</v>
      </c>
      <c r="AH15" s="98">
        <v>0</v>
      </c>
      <c r="AI15" s="107"/>
      <c r="AJ15" s="98">
        <v>0</v>
      </c>
      <c r="AK15" s="107"/>
      <c r="AL15" s="98">
        <v>0</v>
      </c>
      <c r="AM15" s="107"/>
      <c r="AN15" s="59">
        <f t="shared" si="19"/>
        <v>0</v>
      </c>
      <c r="AO15" s="59">
        <f t="shared" si="19"/>
        <v>0</v>
      </c>
      <c r="AP15" s="61">
        <v>2</v>
      </c>
      <c r="AQ15" s="61"/>
      <c r="AR15" s="61">
        <v>2</v>
      </c>
      <c r="AS15" s="61"/>
      <c r="AT15" s="61">
        <v>2</v>
      </c>
      <c r="AU15" s="61"/>
      <c r="AV15" s="100">
        <f t="shared" si="14"/>
        <v>11</v>
      </c>
      <c r="AW15" s="100">
        <f t="shared" si="14"/>
        <v>12</v>
      </c>
      <c r="AX15" s="63" t="str">
        <f t="shared" si="8"/>
        <v/>
      </c>
      <c r="AY15" s="63">
        <f t="shared" si="15"/>
        <v>0</v>
      </c>
      <c r="AZ15" s="63">
        <f t="shared" si="9"/>
        <v>1.0909090909090908</v>
      </c>
      <c r="BA15" s="63">
        <f t="shared" si="10"/>
        <v>1.0909090909090908</v>
      </c>
      <c r="BB15" s="64">
        <f t="shared" si="11"/>
        <v>1.0909090909090908</v>
      </c>
      <c r="BC15" s="65" t="s">
        <v>83</v>
      </c>
      <c r="BD15" s="108"/>
    </row>
    <row r="16" spans="1:57" s="27" customFormat="1" ht="108" x14ac:dyDescent="0.3">
      <c r="A16" s="109" t="s">
        <v>84</v>
      </c>
      <c r="B16" s="110" t="s">
        <v>85</v>
      </c>
      <c r="C16" s="111" t="s">
        <v>86</v>
      </c>
      <c r="D16" s="112">
        <v>0.3</v>
      </c>
      <c r="E16" s="113" t="s">
        <v>87</v>
      </c>
      <c r="F16" s="102" t="s">
        <v>88</v>
      </c>
      <c r="G16" s="103" t="s">
        <v>89</v>
      </c>
      <c r="H16" s="114">
        <v>0</v>
      </c>
      <c r="I16" s="114">
        <v>0</v>
      </c>
      <c r="J16" s="57">
        <f t="shared" ref="J16:O16" si="23">1/12</f>
        <v>8.3333333333333329E-2</v>
      </c>
      <c r="K16" s="57">
        <f t="shared" si="23"/>
        <v>8.3333333333333329E-2</v>
      </c>
      <c r="L16" s="57">
        <f t="shared" si="23"/>
        <v>8.3333333333333329E-2</v>
      </c>
      <c r="M16" s="57">
        <f t="shared" si="23"/>
        <v>8.3333333333333329E-2</v>
      </c>
      <c r="N16" s="57">
        <f t="shared" si="23"/>
        <v>8.3333333333333329E-2</v>
      </c>
      <c r="O16" s="57">
        <f t="shared" si="23"/>
        <v>8.3333333333333329E-2</v>
      </c>
      <c r="P16" s="58">
        <f t="shared" si="16"/>
        <v>0.25</v>
      </c>
      <c r="Q16" s="58">
        <f t="shared" si="1"/>
        <v>0.25</v>
      </c>
      <c r="R16" s="57">
        <f t="shared" ref="R16:W16" si="24">1/12</f>
        <v>8.3333333333333329E-2</v>
      </c>
      <c r="S16" s="57">
        <f t="shared" si="24"/>
        <v>8.3333333333333329E-2</v>
      </c>
      <c r="T16" s="57">
        <f t="shared" si="24"/>
        <v>8.3333333333333329E-2</v>
      </c>
      <c r="U16" s="57">
        <f t="shared" si="24"/>
        <v>8.3333333333333329E-2</v>
      </c>
      <c r="V16" s="57">
        <f t="shared" si="24"/>
        <v>8.3333333333333329E-2</v>
      </c>
      <c r="W16" s="57">
        <f t="shared" si="24"/>
        <v>8.3333333333333329E-2</v>
      </c>
      <c r="X16" s="58">
        <f t="shared" si="17"/>
        <v>0.25</v>
      </c>
      <c r="Y16" s="58">
        <f t="shared" si="17"/>
        <v>0.25</v>
      </c>
      <c r="Z16" s="57">
        <f t="shared" ref="Z16:AE16" si="25">1/12</f>
        <v>8.3333333333333329E-2</v>
      </c>
      <c r="AA16" s="57">
        <f t="shared" si="25"/>
        <v>8.3333333333333329E-2</v>
      </c>
      <c r="AB16" s="57">
        <f t="shared" si="25"/>
        <v>8.3333333333333329E-2</v>
      </c>
      <c r="AC16" s="57">
        <f t="shared" si="25"/>
        <v>8.3333333333333329E-2</v>
      </c>
      <c r="AD16" s="57">
        <f t="shared" si="25"/>
        <v>8.3333333333333329E-2</v>
      </c>
      <c r="AE16" s="57">
        <f t="shared" si="25"/>
        <v>8.3333333333333329E-2</v>
      </c>
      <c r="AF16" s="58">
        <f t="shared" si="18"/>
        <v>0.25</v>
      </c>
      <c r="AG16" s="58">
        <f t="shared" si="18"/>
        <v>0.25</v>
      </c>
      <c r="AH16" s="57">
        <f t="shared" ref="AH16:AM16" si="26">1/12</f>
        <v>8.3333333333333329E-2</v>
      </c>
      <c r="AI16" s="57">
        <f t="shared" si="26"/>
        <v>8.3333333333333329E-2</v>
      </c>
      <c r="AJ16" s="57">
        <f t="shared" si="26"/>
        <v>8.3333333333333329E-2</v>
      </c>
      <c r="AK16" s="57">
        <f t="shared" si="26"/>
        <v>8.3333333333333329E-2</v>
      </c>
      <c r="AL16" s="57">
        <f t="shared" si="26"/>
        <v>8.3333333333333329E-2</v>
      </c>
      <c r="AM16" s="57">
        <f t="shared" si="26"/>
        <v>8.3333333333333329E-2</v>
      </c>
      <c r="AN16" s="59">
        <f t="shared" si="19"/>
        <v>0.25</v>
      </c>
      <c r="AO16" s="59">
        <f t="shared" si="19"/>
        <v>0.25</v>
      </c>
      <c r="AP16" s="60">
        <f>100/100</f>
        <v>1</v>
      </c>
      <c r="AQ16" s="61"/>
      <c r="AR16" s="60">
        <f>100/100</f>
        <v>1</v>
      </c>
      <c r="AS16" s="61"/>
      <c r="AT16" s="60">
        <f>100/100</f>
        <v>1</v>
      </c>
      <c r="AU16" s="61"/>
      <c r="AV16" s="62">
        <f>SUM(P16,X16,AF16,AN16)</f>
        <v>1</v>
      </c>
      <c r="AW16" s="62">
        <f>SUM(Q16,Y16,AG16,AO16)</f>
        <v>1</v>
      </c>
      <c r="AX16" s="63">
        <f t="shared" si="8"/>
        <v>1</v>
      </c>
      <c r="AY16" s="63">
        <f t="shared" si="15"/>
        <v>1</v>
      </c>
      <c r="AZ16" s="63">
        <f t="shared" si="9"/>
        <v>1</v>
      </c>
      <c r="BA16" s="63">
        <f t="shared" si="10"/>
        <v>1</v>
      </c>
      <c r="BB16" s="64">
        <f t="shared" si="11"/>
        <v>1</v>
      </c>
      <c r="BC16" s="65" t="s">
        <v>90</v>
      </c>
      <c r="BD16" s="115">
        <f>AVERAGE(BB16:BB17)</f>
        <v>1</v>
      </c>
    </row>
    <row r="17" spans="1:57" s="27" customFormat="1" ht="409.5" x14ac:dyDescent="0.3">
      <c r="A17" s="109"/>
      <c r="B17" s="116"/>
      <c r="C17" s="111" t="s">
        <v>91</v>
      </c>
      <c r="D17" s="112">
        <v>0.7</v>
      </c>
      <c r="E17" s="113" t="s">
        <v>92</v>
      </c>
      <c r="F17" s="102" t="s">
        <v>93</v>
      </c>
      <c r="G17" s="103" t="s">
        <v>94</v>
      </c>
      <c r="H17" s="117">
        <v>0</v>
      </c>
      <c r="I17" s="117">
        <v>0</v>
      </c>
      <c r="J17" s="73">
        <v>1</v>
      </c>
      <c r="K17" s="73">
        <v>1</v>
      </c>
      <c r="L17" s="73">
        <v>1</v>
      </c>
      <c r="M17" s="73">
        <v>1</v>
      </c>
      <c r="N17" s="73">
        <v>1</v>
      </c>
      <c r="O17" s="73">
        <v>1</v>
      </c>
      <c r="P17" s="74">
        <f t="shared" si="16"/>
        <v>3</v>
      </c>
      <c r="Q17" s="74">
        <f t="shared" si="1"/>
        <v>3</v>
      </c>
      <c r="R17" s="73">
        <v>1</v>
      </c>
      <c r="S17" s="73">
        <v>1</v>
      </c>
      <c r="T17" s="73">
        <v>1</v>
      </c>
      <c r="U17" s="73">
        <v>1</v>
      </c>
      <c r="V17" s="73">
        <v>1</v>
      </c>
      <c r="W17" s="73">
        <v>1</v>
      </c>
      <c r="X17" s="74">
        <f t="shared" si="17"/>
        <v>3</v>
      </c>
      <c r="Y17" s="74">
        <f t="shared" si="17"/>
        <v>3</v>
      </c>
      <c r="Z17" s="73">
        <v>1</v>
      </c>
      <c r="AA17" s="73">
        <v>1</v>
      </c>
      <c r="AB17" s="73">
        <v>1</v>
      </c>
      <c r="AC17" s="73">
        <v>1</v>
      </c>
      <c r="AD17" s="73">
        <v>1</v>
      </c>
      <c r="AE17" s="73">
        <v>1</v>
      </c>
      <c r="AF17" s="74">
        <f t="shared" si="18"/>
        <v>3</v>
      </c>
      <c r="AG17" s="74">
        <f t="shared" si="18"/>
        <v>3</v>
      </c>
      <c r="AH17" s="73">
        <v>1</v>
      </c>
      <c r="AI17" s="73">
        <v>1</v>
      </c>
      <c r="AJ17" s="73">
        <v>1</v>
      </c>
      <c r="AK17" s="73">
        <v>1</v>
      </c>
      <c r="AL17" s="73">
        <v>1</v>
      </c>
      <c r="AM17" s="73">
        <v>1</v>
      </c>
      <c r="AN17" s="74">
        <f t="shared" si="19"/>
        <v>3</v>
      </c>
      <c r="AO17" s="74">
        <f t="shared" si="19"/>
        <v>3</v>
      </c>
      <c r="AP17" s="118">
        <v>1</v>
      </c>
      <c r="AQ17" s="119"/>
      <c r="AR17" s="118">
        <v>2</v>
      </c>
      <c r="AS17" s="118"/>
      <c r="AT17" s="118">
        <v>2</v>
      </c>
      <c r="AU17" s="119"/>
      <c r="AV17" s="91">
        <f>SUM(P17,X17,AF17,AN17)</f>
        <v>12</v>
      </c>
      <c r="AW17" s="91">
        <f t="shared" si="14"/>
        <v>12</v>
      </c>
      <c r="AX17" s="63">
        <f t="shared" si="8"/>
        <v>1</v>
      </c>
      <c r="AY17" s="63">
        <f t="shared" si="15"/>
        <v>1</v>
      </c>
      <c r="AZ17" s="63">
        <f t="shared" si="9"/>
        <v>1</v>
      </c>
      <c r="BA17" s="63">
        <f t="shared" si="10"/>
        <v>1</v>
      </c>
      <c r="BB17" s="64">
        <f>IFERROR(AW17/AV17,"")</f>
        <v>1</v>
      </c>
      <c r="BC17" s="65" t="s">
        <v>95</v>
      </c>
      <c r="BD17" s="120"/>
    </row>
    <row r="18" spans="1:57" s="27" customFormat="1" ht="310.5" x14ac:dyDescent="0.3">
      <c r="A18" s="121" t="s">
        <v>96</v>
      </c>
      <c r="B18" s="122" t="s">
        <v>97</v>
      </c>
      <c r="C18" s="123" t="s">
        <v>98</v>
      </c>
      <c r="D18" s="124">
        <v>0.35</v>
      </c>
      <c r="E18" s="125" t="s">
        <v>99</v>
      </c>
      <c r="F18" s="126" t="s">
        <v>100</v>
      </c>
      <c r="G18" s="126" t="s">
        <v>101</v>
      </c>
      <c r="H18" s="127">
        <v>200</v>
      </c>
      <c r="I18" s="127">
        <v>200</v>
      </c>
      <c r="J18" s="128">
        <v>65</v>
      </c>
      <c r="K18" s="128">
        <v>72</v>
      </c>
      <c r="L18" s="128">
        <v>75</v>
      </c>
      <c r="M18" s="128">
        <v>57</v>
      </c>
      <c r="N18" s="128">
        <v>62</v>
      </c>
      <c r="O18" s="128">
        <v>87</v>
      </c>
      <c r="P18" s="129">
        <f>SUM(J18,L18,N18)</f>
        <v>202</v>
      </c>
      <c r="Q18" s="129">
        <f>SUM(K18,M18,O18)</f>
        <v>216</v>
      </c>
      <c r="R18" s="128">
        <v>68</v>
      </c>
      <c r="S18" s="128">
        <v>76</v>
      </c>
      <c r="T18" s="128">
        <v>71</v>
      </c>
      <c r="U18" s="128">
        <v>115</v>
      </c>
      <c r="V18" s="128">
        <v>46</v>
      </c>
      <c r="W18" s="128">
        <v>46</v>
      </c>
      <c r="X18" s="129">
        <f>SUM(R18,T18,V18)</f>
        <v>185</v>
      </c>
      <c r="Y18" s="129">
        <f>SUM(S18,U18,W18)</f>
        <v>237</v>
      </c>
      <c r="Z18" s="128">
        <v>0</v>
      </c>
      <c r="AA18" s="130">
        <v>0</v>
      </c>
      <c r="AB18" s="128">
        <v>69</v>
      </c>
      <c r="AC18" s="130">
        <v>125</v>
      </c>
      <c r="AD18" s="128">
        <v>75</v>
      </c>
      <c r="AE18" s="130">
        <v>219</v>
      </c>
      <c r="AF18" s="129">
        <f>SUM(Z18,AB18,AD18)</f>
        <v>144</v>
      </c>
      <c r="AG18" s="129">
        <f>SUM(AA18,AC18,AE18)</f>
        <v>344</v>
      </c>
      <c r="AH18" s="128">
        <v>65</v>
      </c>
      <c r="AI18" s="130">
        <v>197</v>
      </c>
      <c r="AJ18" s="128">
        <v>73</v>
      </c>
      <c r="AK18" s="130">
        <v>223</v>
      </c>
      <c r="AL18" s="128">
        <v>62</v>
      </c>
      <c r="AM18" s="130">
        <v>62</v>
      </c>
      <c r="AN18" s="129">
        <f>SUM(AH18,AJ18,AL18)</f>
        <v>200</v>
      </c>
      <c r="AO18" s="129">
        <f>SUM(AI18,AK18,AM18)</f>
        <v>482</v>
      </c>
      <c r="AP18" s="131">
        <v>200</v>
      </c>
      <c r="AQ18" s="106"/>
      <c r="AR18" s="106">
        <v>200</v>
      </c>
      <c r="AS18" s="106"/>
      <c r="AT18" s="106">
        <v>200</v>
      </c>
      <c r="AU18" s="106"/>
      <c r="AV18" s="78">
        <f>SUM(P18,X18,AF18,AN18)</f>
        <v>731</v>
      </c>
      <c r="AW18" s="78">
        <f>SUM(Q18,Y18,AG18,AO18)</f>
        <v>1279</v>
      </c>
      <c r="AX18" s="63">
        <f>IFERROR(Q18/P18,"")</f>
        <v>1.0693069306930694</v>
      </c>
      <c r="AY18" s="63">
        <f t="shared" si="15"/>
        <v>1.1705426356589148</v>
      </c>
      <c r="AZ18" s="63">
        <f t="shared" si="9"/>
        <v>1.5009416195856873</v>
      </c>
      <c r="BA18" s="63">
        <f>IFERROR((Q18+Y18+AG18+AO18)/(P18+X18+AF18+AN18),"")</f>
        <v>1.749658002735978</v>
      </c>
      <c r="BB18" s="64">
        <f>IFERROR(AW18/AV18,"")</f>
        <v>1.749658002735978</v>
      </c>
      <c r="BC18" s="65" t="s">
        <v>102</v>
      </c>
      <c r="BD18" s="132">
        <f xml:space="preserve"> AVERAGE(BB18:BB20)</f>
        <v>0.69433044535643706</v>
      </c>
    </row>
    <row r="19" spans="1:57" s="27" customFormat="1" ht="243" x14ac:dyDescent="0.3">
      <c r="A19" s="121"/>
      <c r="B19" s="133"/>
      <c r="C19" s="123" t="s">
        <v>103</v>
      </c>
      <c r="D19" s="124">
        <v>0.35</v>
      </c>
      <c r="E19" s="125" t="s">
        <v>104</v>
      </c>
      <c r="F19" s="126" t="s">
        <v>105</v>
      </c>
      <c r="G19" s="126" t="s">
        <v>106</v>
      </c>
      <c r="H19" s="127">
        <v>100</v>
      </c>
      <c r="I19" s="127">
        <v>0</v>
      </c>
      <c r="J19" s="98">
        <v>0</v>
      </c>
      <c r="K19" s="98">
        <v>0</v>
      </c>
      <c r="L19" s="98">
        <v>0</v>
      </c>
      <c r="M19" s="98">
        <v>0</v>
      </c>
      <c r="N19" s="98">
        <v>0</v>
      </c>
      <c r="O19" s="98">
        <v>0</v>
      </c>
      <c r="P19" s="59">
        <f t="shared" si="16"/>
        <v>0</v>
      </c>
      <c r="Q19" s="59">
        <f t="shared" si="1"/>
        <v>0</v>
      </c>
      <c r="R19" s="98">
        <v>0</v>
      </c>
      <c r="S19" s="98">
        <v>0</v>
      </c>
      <c r="T19" s="98">
        <v>1</v>
      </c>
      <c r="U19" s="98">
        <v>1</v>
      </c>
      <c r="V19" s="98">
        <v>0</v>
      </c>
      <c r="W19" s="98">
        <v>0</v>
      </c>
      <c r="X19" s="59">
        <f t="shared" si="17"/>
        <v>1</v>
      </c>
      <c r="Y19" s="59">
        <f t="shared" si="17"/>
        <v>1</v>
      </c>
      <c r="Z19" s="106">
        <v>0</v>
      </c>
      <c r="AA19" s="106">
        <v>0</v>
      </c>
      <c r="AB19" s="106">
        <v>0</v>
      </c>
      <c r="AC19" s="106">
        <v>0</v>
      </c>
      <c r="AD19" s="106">
        <v>0</v>
      </c>
      <c r="AE19" s="106">
        <v>0</v>
      </c>
      <c r="AF19" s="59">
        <f t="shared" si="18"/>
        <v>0</v>
      </c>
      <c r="AG19" s="59">
        <f t="shared" si="18"/>
        <v>0</v>
      </c>
      <c r="AH19" s="106">
        <v>0</v>
      </c>
      <c r="AI19" s="106">
        <v>0</v>
      </c>
      <c r="AJ19" s="106">
        <v>0</v>
      </c>
      <c r="AK19" s="106">
        <v>0</v>
      </c>
      <c r="AL19" s="106">
        <v>2</v>
      </c>
      <c r="AM19" s="106">
        <v>0</v>
      </c>
      <c r="AN19" s="59">
        <f t="shared" si="19"/>
        <v>2</v>
      </c>
      <c r="AO19" s="59">
        <f>SUM(AI19,AK19,AM19)</f>
        <v>0</v>
      </c>
      <c r="AP19" s="106">
        <v>2</v>
      </c>
      <c r="AQ19" s="106"/>
      <c r="AR19" s="106">
        <v>2</v>
      </c>
      <c r="AS19" s="106"/>
      <c r="AT19" s="106">
        <v>1</v>
      </c>
      <c r="AU19" s="106"/>
      <c r="AV19" s="100">
        <f>SUM(P19,X19,AF19,AN19)</f>
        <v>3</v>
      </c>
      <c r="AW19" s="100">
        <f>SUM(Q19,Y19,AG19,AO19)</f>
        <v>1</v>
      </c>
      <c r="AX19" s="63" t="str">
        <f t="shared" si="8"/>
        <v/>
      </c>
      <c r="AY19" s="63">
        <f>IFERROR((Q19+Y19)/(P19+X19),"")</f>
        <v>1</v>
      </c>
      <c r="AZ19" s="63">
        <f t="shared" si="9"/>
        <v>1</v>
      </c>
      <c r="BA19" s="63">
        <f t="shared" si="10"/>
        <v>0.33333333333333331</v>
      </c>
      <c r="BB19" s="64">
        <f>IFERROR(AW19/AV19,"")</f>
        <v>0.33333333333333331</v>
      </c>
      <c r="BC19" s="65" t="s">
        <v>107</v>
      </c>
      <c r="BD19" s="134"/>
    </row>
    <row r="20" spans="1:57" s="27" customFormat="1" ht="202.5" x14ac:dyDescent="0.3">
      <c r="A20" s="121"/>
      <c r="B20" s="135"/>
      <c r="C20" s="123" t="s">
        <v>108</v>
      </c>
      <c r="D20" s="124">
        <v>0.3</v>
      </c>
      <c r="E20" s="125" t="s">
        <v>109</v>
      </c>
      <c r="F20" s="126" t="s">
        <v>110</v>
      </c>
      <c r="G20" s="126" t="s">
        <v>111</v>
      </c>
      <c r="H20" s="136">
        <v>145</v>
      </c>
      <c r="I20" s="136">
        <v>145</v>
      </c>
      <c r="J20" s="98">
        <v>0</v>
      </c>
      <c r="K20" s="98">
        <v>0</v>
      </c>
      <c r="L20" s="98">
        <v>0</v>
      </c>
      <c r="M20" s="98">
        <v>0</v>
      </c>
      <c r="N20" s="98">
        <v>0</v>
      </c>
      <c r="O20" s="98">
        <v>0</v>
      </c>
      <c r="P20" s="59">
        <f t="shared" si="16"/>
        <v>0</v>
      </c>
      <c r="Q20" s="59">
        <f t="shared" si="1"/>
        <v>0</v>
      </c>
      <c r="R20" s="98">
        <v>0</v>
      </c>
      <c r="S20" s="98">
        <v>0</v>
      </c>
      <c r="T20" s="98">
        <v>0</v>
      </c>
      <c r="U20" s="98">
        <v>0</v>
      </c>
      <c r="V20" s="98">
        <v>30</v>
      </c>
      <c r="W20" s="98">
        <v>0</v>
      </c>
      <c r="X20" s="59">
        <f>SUM(R20,T20,V20)</f>
        <v>30</v>
      </c>
      <c r="Y20" s="59">
        <f t="shared" si="17"/>
        <v>0</v>
      </c>
      <c r="Z20" s="98">
        <v>30</v>
      </c>
      <c r="AA20" s="98">
        <v>0</v>
      </c>
      <c r="AB20" s="98">
        <v>35</v>
      </c>
      <c r="AC20" s="98">
        <v>0</v>
      </c>
      <c r="AD20" s="98">
        <v>35</v>
      </c>
      <c r="AE20" s="98">
        <v>0</v>
      </c>
      <c r="AF20" s="59">
        <f>SUM(Z20,AB20,AD20)</f>
        <v>100</v>
      </c>
      <c r="AG20" s="59">
        <f t="shared" si="18"/>
        <v>0</v>
      </c>
      <c r="AH20" s="98">
        <v>30</v>
      </c>
      <c r="AI20" s="98">
        <v>0</v>
      </c>
      <c r="AJ20" s="98">
        <v>30</v>
      </c>
      <c r="AK20" s="98">
        <v>0</v>
      </c>
      <c r="AL20" s="98">
        <v>10</v>
      </c>
      <c r="AM20" s="98">
        <v>0</v>
      </c>
      <c r="AN20" s="59">
        <f t="shared" si="19"/>
        <v>70</v>
      </c>
      <c r="AO20" s="59">
        <f t="shared" si="19"/>
        <v>0</v>
      </c>
      <c r="AP20" s="106">
        <v>200</v>
      </c>
      <c r="AQ20" s="106"/>
      <c r="AR20" s="106">
        <v>200</v>
      </c>
      <c r="AS20" s="106"/>
      <c r="AT20" s="106">
        <v>0</v>
      </c>
      <c r="AU20" s="106"/>
      <c r="AV20" s="100">
        <f>SUM(P20,X20,AF20,AN20)</f>
        <v>200</v>
      </c>
      <c r="AW20" s="100">
        <f>SUM(Q20,Y20,AG20,AO20)</f>
        <v>0</v>
      </c>
      <c r="AX20" s="63" t="str">
        <f t="shared" si="8"/>
        <v/>
      </c>
      <c r="AY20" s="63">
        <f t="shared" si="15"/>
        <v>0</v>
      </c>
      <c r="AZ20" s="63">
        <f t="shared" si="9"/>
        <v>0</v>
      </c>
      <c r="BA20" s="63">
        <f t="shared" si="10"/>
        <v>0</v>
      </c>
      <c r="BB20" s="64">
        <f t="shared" si="11"/>
        <v>0</v>
      </c>
      <c r="BC20" s="65" t="s">
        <v>112</v>
      </c>
      <c r="BD20" s="137"/>
    </row>
    <row r="21" spans="1:57" s="27" customFormat="1" ht="130.5" customHeight="1" x14ac:dyDescent="0.3">
      <c r="A21" s="138" t="s">
        <v>113</v>
      </c>
      <c r="B21" s="139" t="s">
        <v>114</v>
      </c>
      <c r="C21" s="140" t="s">
        <v>115</v>
      </c>
      <c r="D21" s="141">
        <v>0.4</v>
      </c>
      <c r="E21" s="142" t="s">
        <v>116</v>
      </c>
      <c r="F21" s="143" t="s">
        <v>117</v>
      </c>
      <c r="G21" s="144" t="s">
        <v>118</v>
      </c>
      <c r="H21" s="145">
        <v>0</v>
      </c>
      <c r="I21" s="145">
        <v>0</v>
      </c>
      <c r="J21" s="73">
        <v>1</v>
      </c>
      <c r="K21" s="73">
        <v>1</v>
      </c>
      <c r="L21" s="73">
        <v>1</v>
      </c>
      <c r="M21" s="73">
        <v>1</v>
      </c>
      <c r="N21" s="73">
        <v>1</v>
      </c>
      <c r="O21" s="73">
        <v>1</v>
      </c>
      <c r="P21" s="129">
        <f>SUM(J21,L21,N21)</f>
        <v>3</v>
      </c>
      <c r="Q21" s="129">
        <f>SUM(K21,M21,O21)</f>
        <v>3</v>
      </c>
      <c r="R21" s="73">
        <v>2</v>
      </c>
      <c r="S21" s="73">
        <v>2</v>
      </c>
      <c r="T21" s="73">
        <v>0</v>
      </c>
      <c r="U21" s="73">
        <v>0</v>
      </c>
      <c r="V21" s="73">
        <v>1</v>
      </c>
      <c r="W21" s="73">
        <v>2</v>
      </c>
      <c r="X21" s="129">
        <f>SUM(R21,T21,V21)</f>
        <v>3</v>
      </c>
      <c r="Y21" s="129">
        <f>SUM(S21,U21,W21)</f>
        <v>4</v>
      </c>
      <c r="Z21" s="73">
        <v>1</v>
      </c>
      <c r="AA21" s="73">
        <v>0</v>
      </c>
      <c r="AB21" s="73">
        <v>2</v>
      </c>
      <c r="AC21" s="73">
        <v>0</v>
      </c>
      <c r="AD21" s="73">
        <v>2</v>
      </c>
      <c r="AE21" s="73">
        <v>1</v>
      </c>
      <c r="AF21" s="146">
        <f>SUM(Z21,AB21,AD21)</f>
        <v>5</v>
      </c>
      <c r="AG21" s="146">
        <f t="shared" si="18"/>
        <v>1</v>
      </c>
      <c r="AH21" s="73">
        <v>2</v>
      </c>
      <c r="AI21" s="73">
        <v>2</v>
      </c>
      <c r="AJ21" s="73">
        <v>2</v>
      </c>
      <c r="AK21" s="73">
        <v>2</v>
      </c>
      <c r="AL21" s="73">
        <v>2</v>
      </c>
      <c r="AM21" s="73">
        <v>7</v>
      </c>
      <c r="AN21" s="146">
        <f t="shared" si="19"/>
        <v>6</v>
      </c>
      <c r="AO21" s="146">
        <f t="shared" si="19"/>
        <v>11</v>
      </c>
      <c r="AP21" s="146">
        <f t="shared" si="19"/>
        <v>10</v>
      </c>
      <c r="AQ21" s="146">
        <f t="shared" si="19"/>
        <v>20</v>
      </c>
      <c r="AR21" s="146">
        <f t="shared" si="19"/>
        <v>18</v>
      </c>
      <c r="AS21" s="146">
        <f t="shared" si="19"/>
        <v>38</v>
      </c>
      <c r="AT21" s="146">
        <f t="shared" si="19"/>
        <v>34</v>
      </c>
      <c r="AU21" s="146">
        <f t="shared" si="19"/>
        <v>69</v>
      </c>
      <c r="AV21" s="78">
        <f>SUM(P21+X21+AF21+AN21)</f>
        <v>17</v>
      </c>
      <c r="AW21" s="78">
        <f t="shared" ref="AW21" si="27">SUM(Q21,Y21,AG21,AO21)</f>
        <v>19</v>
      </c>
      <c r="AX21" s="63">
        <f>IFERROR(Q21/P21,"")</f>
        <v>1</v>
      </c>
      <c r="AY21" s="62">
        <f>AVERAGE(S21,AA21,AI21,AQ21)</f>
        <v>6</v>
      </c>
      <c r="AZ21" s="63">
        <f>IFERROR((Q21+Y21+AG21)/(P21+X21+AF21),"")</f>
        <v>0.72727272727272729</v>
      </c>
      <c r="BA21" s="62">
        <f t="shared" ref="BA21" si="28">IFERROR((R21+Z21+AH21)/(Q21+Y21+AG21),"")</f>
        <v>0.625</v>
      </c>
      <c r="BB21" s="64">
        <f>IFERROR(AW21/AV21,"")</f>
        <v>1.1176470588235294</v>
      </c>
      <c r="BC21" s="65" t="s">
        <v>119</v>
      </c>
      <c r="BD21" s="147">
        <f>BB21</f>
        <v>1.1176470588235294</v>
      </c>
      <c r="BE21" s="148" t="s">
        <v>120</v>
      </c>
    </row>
    <row r="22" spans="1:57" s="27" customFormat="1" ht="135" x14ac:dyDescent="0.3">
      <c r="A22" s="149" t="s">
        <v>121</v>
      </c>
      <c r="B22" s="150" t="s">
        <v>122</v>
      </c>
      <c r="C22" s="150" t="s">
        <v>123</v>
      </c>
      <c r="D22" s="151">
        <v>1</v>
      </c>
      <c r="E22" s="152" t="s">
        <v>124</v>
      </c>
      <c r="F22" s="54" t="s">
        <v>125</v>
      </c>
      <c r="G22" s="55" t="s">
        <v>126</v>
      </c>
      <c r="H22" s="153">
        <v>0</v>
      </c>
      <c r="I22" s="153">
        <v>0</v>
      </c>
      <c r="J22" s="73">
        <v>0</v>
      </c>
      <c r="K22" s="73">
        <v>0</v>
      </c>
      <c r="L22" s="73">
        <v>0</v>
      </c>
      <c r="M22" s="73">
        <v>0</v>
      </c>
      <c r="N22" s="73">
        <v>0</v>
      </c>
      <c r="O22" s="73">
        <v>0</v>
      </c>
      <c r="P22" s="90">
        <f t="shared" si="16"/>
        <v>0</v>
      </c>
      <c r="Q22" s="90">
        <f t="shared" si="1"/>
        <v>0</v>
      </c>
      <c r="R22" s="76">
        <v>0.11</v>
      </c>
      <c r="S22" s="76">
        <v>0</v>
      </c>
      <c r="T22" s="76">
        <v>0.11</v>
      </c>
      <c r="U22" s="76">
        <v>0</v>
      </c>
      <c r="V22" s="76">
        <v>0.11</v>
      </c>
      <c r="W22" s="76">
        <v>0</v>
      </c>
      <c r="X22" s="58">
        <f>SUM(R22,T22,V22)</f>
        <v>0.33</v>
      </c>
      <c r="Y22" s="58">
        <f t="shared" si="17"/>
        <v>0</v>
      </c>
      <c r="Z22" s="76">
        <v>0.11</v>
      </c>
      <c r="AA22" s="76">
        <v>0.11</v>
      </c>
      <c r="AB22" s="76">
        <v>0.11</v>
      </c>
      <c r="AC22" s="76">
        <v>0.22</v>
      </c>
      <c r="AD22" s="76">
        <v>0.11</v>
      </c>
      <c r="AE22" s="154">
        <v>0.33</v>
      </c>
      <c r="AF22" s="58">
        <f t="shared" si="18"/>
        <v>0.33</v>
      </c>
      <c r="AG22" s="58">
        <f t="shared" si="18"/>
        <v>0.66</v>
      </c>
      <c r="AH22" s="76">
        <v>0.11</v>
      </c>
      <c r="AI22" s="76">
        <v>0.11</v>
      </c>
      <c r="AJ22" s="76">
        <v>0.11</v>
      </c>
      <c r="AK22" s="76">
        <v>0.11</v>
      </c>
      <c r="AL22" s="76">
        <v>0.12</v>
      </c>
      <c r="AM22" s="154">
        <v>0.12</v>
      </c>
      <c r="AN22" s="58">
        <f t="shared" si="19"/>
        <v>0.33999999999999997</v>
      </c>
      <c r="AO22" s="58">
        <f t="shared" si="19"/>
        <v>0.33999999999999997</v>
      </c>
      <c r="AP22" s="106"/>
      <c r="AQ22" s="106"/>
      <c r="AR22" s="106">
        <v>1</v>
      </c>
      <c r="AS22" s="106"/>
      <c r="AT22" s="106">
        <v>1</v>
      </c>
      <c r="AU22" s="106"/>
      <c r="AV22" s="62">
        <f>SUM(X22+AF22+AN22)</f>
        <v>1</v>
      </c>
      <c r="AW22" s="62">
        <f>SUM(Y22+AG22+AO22)</f>
        <v>1</v>
      </c>
      <c r="AX22" s="63" t="str">
        <f t="shared" si="8"/>
        <v/>
      </c>
      <c r="AY22" s="63"/>
      <c r="AZ22" s="63"/>
      <c r="BA22" s="63">
        <f t="shared" ref="BA22" si="29">IFERROR((Q22+Y22+AG22+AO22)/(P22+X22+AF22+AN22),"")</f>
        <v>1</v>
      </c>
      <c r="BB22" s="64">
        <f t="shared" si="11"/>
        <v>1</v>
      </c>
      <c r="BC22" s="65" t="s">
        <v>127</v>
      </c>
      <c r="BD22" s="155">
        <f t="shared" ref="BD22" si="30" xml:space="preserve"> BB22</f>
        <v>1</v>
      </c>
    </row>
    <row r="23" spans="1:57" s="27" customFormat="1" ht="409.6" thickBot="1" x14ac:dyDescent="0.35">
      <c r="A23" s="156" t="s">
        <v>39</v>
      </c>
      <c r="B23" s="157" t="s">
        <v>128</v>
      </c>
      <c r="C23" s="157" t="s">
        <v>129</v>
      </c>
      <c r="D23" s="158">
        <v>1</v>
      </c>
      <c r="E23" s="159" t="s">
        <v>130</v>
      </c>
      <c r="F23" s="160" t="s">
        <v>131</v>
      </c>
      <c r="G23" s="161" t="s">
        <v>132</v>
      </c>
      <c r="H23" s="162">
        <v>100</v>
      </c>
      <c r="I23" s="162">
        <v>100</v>
      </c>
      <c r="J23" s="163">
        <f>1/12</f>
        <v>8.3333333333333329E-2</v>
      </c>
      <c r="K23" s="163">
        <f t="shared" ref="K23:O23" si="31">1/12</f>
        <v>8.3333333333333329E-2</v>
      </c>
      <c r="L23" s="163">
        <f t="shared" si="31"/>
        <v>8.3333333333333329E-2</v>
      </c>
      <c r="M23" s="163">
        <f t="shared" si="31"/>
        <v>8.3333333333333329E-2</v>
      </c>
      <c r="N23" s="163">
        <f t="shared" si="31"/>
        <v>8.3333333333333329E-2</v>
      </c>
      <c r="O23" s="163">
        <f t="shared" si="31"/>
        <v>8.3333333333333329E-2</v>
      </c>
      <c r="P23" s="164">
        <f t="shared" si="16"/>
        <v>0.25</v>
      </c>
      <c r="Q23" s="164">
        <f t="shared" si="16"/>
        <v>0.25</v>
      </c>
      <c r="R23" s="163">
        <f>1/12</f>
        <v>8.3333333333333329E-2</v>
      </c>
      <c r="S23" s="163">
        <f t="shared" ref="S23:W23" si="32">1/12</f>
        <v>8.3333333333333329E-2</v>
      </c>
      <c r="T23" s="163">
        <f t="shared" si="32"/>
        <v>8.3333333333333329E-2</v>
      </c>
      <c r="U23" s="163">
        <f t="shared" si="32"/>
        <v>8.3333333333333329E-2</v>
      </c>
      <c r="V23" s="163">
        <f t="shared" si="32"/>
        <v>8.3333333333333329E-2</v>
      </c>
      <c r="W23" s="163">
        <f t="shared" si="32"/>
        <v>8.3333333333333329E-2</v>
      </c>
      <c r="X23" s="164">
        <f t="shared" si="17"/>
        <v>0.25</v>
      </c>
      <c r="Y23" s="164">
        <f t="shared" si="17"/>
        <v>0.25</v>
      </c>
      <c r="Z23" s="163">
        <f>1/12</f>
        <v>8.3333333333333329E-2</v>
      </c>
      <c r="AA23" s="163">
        <f t="shared" ref="AA23" si="33">1/12</f>
        <v>8.3333333333333329E-2</v>
      </c>
      <c r="AB23" s="163">
        <f>1/12</f>
        <v>8.3333333333333329E-2</v>
      </c>
      <c r="AC23" s="163">
        <f t="shared" ref="AC23" si="34">1/12</f>
        <v>8.3333333333333329E-2</v>
      </c>
      <c r="AD23" s="163">
        <f>1/12</f>
        <v>8.3333333333333329E-2</v>
      </c>
      <c r="AE23" s="163">
        <f t="shared" ref="AE23" si="35">1/12</f>
        <v>8.3333333333333329E-2</v>
      </c>
      <c r="AF23" s="164">
        <f t="shared" si="18"/>
        <v>0.25</v>
      </c>
      <c r="AG23" s="164">
        <f t="shared" si="18"/>
        <v>0.25</v>
      </c>
      <c r="AH23" s="163">
        <f t="shared" ref="AH23:AM23" si="36">1/12</f>
        <v>8.3333333333333329E-2</v>
      </c>
      <c r="AI23" s="163">
        <f t="shared" si="36"/>
        <v>8.3333333333333329E-2</v>
      </c>
      <c r="AJ23" s="163">
        <f t="shared" si="36"/>
        <v>8.3333333333333329E-2</v>
      </c>
      <c r="AK23" s="163">
        <f t="shared" si="36"/>
        <v>8.3333333333333329E-2</v>
      </c>
      <c r="AL23" s="163">
        <f t="shared" si="36"/>
        <v>8.3333333333333329E-2</v>
      </c>
      <c r="AM23" s="163">
        <f t="shared" si="36"/>
        <v>8.3333333333333329E-2</v>
      </c>
      <c r="AN23" s="164">
        <f t="shared" si="19"/>
        <v>0.25</v>
      </c>
      <c r="AO23" s="164">
        <f t="shared" si="19"/>
        <v>0.25</v>
      </c>
      <c r="AP23" s="165">
        <v>100</v>
      </c>
      <c r="AQ23" s="165"/>
      <c r="AR23" s="165">
        <v>100</v>
      </c>
      <c r="AS23" s="165"/>
      <c r="AT23" s="165">
        <v>100</v>
      </c>
      <c r="AU23" s="165"/>
      <c r="AV23" s="166">
        <f t="shared" si="14"/>
        <v>1</v>
      </c>
      <c r="AW23" s="166">
        <f t="shared" si="14"/>
        <v>1</v>
      </c>
      <c r="AX23" s="63">
        <f t="shared" si="8"/>
        <v>1</v>
      </c>
      <c r="AY23" s="167">
        <f t="shared" si="15"/>
        <v>1</v>
      </c>
      <c r="AZ23" s="167">
        <f t="shared" si="9"/>
        <v>1</v>
      </c>
      <c r="BA23" s="167">
        <f t="shared" si="10"/>
        <v>1</v>
      </c>
      <c r="BB23" s="64">
        <f t="shared" si="11"/>
        <v>1</v>
      </c>
      <c r="BC23" s="168" t="s">
        <v>133</v>
      </c>
      <c r="BD23" s="169">
        <f>BB23</f>
        <v>1</v>
      </c>
    </row>
    <row r="24" spans="1:57" ht="14.25" thickBot="1" x14ac:dyDescent="0.2">
      <c r="BC24" s="168"/>
    </row>
  </sheetData>
  <sheetProtection algorithmName="SHA-512" hashValue="9ByJnRGfQsa+zylfJqGMncf5yfGPS+s+m49Hm0eKeyZipLPXl0dQDrtwg3EyW8Un8bInIQ5WjphZRYO2TkfDyg==" saltValue="HKsPkEDuaPNFVZiZN2fsTA==" spinCount="100000" sheet="1" objects="1" scenarios="1"/>
  <autoFilter ref="A4:BE23" xr:uid="{91F47103-5A43-4E23-AC75-76F86C74C2EE}">
    <filterColumn colId="7"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7" showButton="0"/>
    <filterColumn colId="49" showButton="0"/>
    <filterColumn colId="50" showButton="0"/>
    <filterColumn colId="51" showButton="0"/>
  </autoFilter>
  <mergeCells count="47">
    <mergeCell ref="A18:A20"/>
    <mergeCell ref="B18:B20"/>
    <mergeCell ref="BD18:BD20"/>
    <mergeCell ref="BD8:BD15"/>
    <mergeCell ref="C11:C13"/>
    <mergeCell ref="A14:A15"/>
    <mergeCell ref="A16:A17"/>
    <mergeCell ref="B16:B17"/>
    <mergeCell ref="BD16:BD17"/>
    <mergeCell ref="AP5:AQ5"/>
    <mergeCell ref="AR5:AS5"/>
    <mergeCell ref="AT5:AU5"/>
    <mergeCell ref="A8:A13"/>
    <mergeCell ref="B8:B15"/>
    <mergeCell ref="C8:C9"/>
    <mergeCell ref="AD5:AE5"/>
    <mergeCell ref="AF5:AG5"/>
    <mergeCell ref="AH5:AI5"/>
    <mergeCell ref="AJ5:AK5"/>
    <mergeCell ref="AL5:AM5"/>
    <mergeCell ref="AN5:AO5"/>
    <mergeCell ref="R5:S5"/>
    <mergeCell ref="T5:U5"/>
    <mergeCell ref="V5:W5"/>
    <mergeCell ref="X5:Y5"/>
    <mergeCell ref="Z5:AA5"/>
    <mergeCell ref="AB5:AC5"/>
    <mergeCell ref="J4:AU4"/>
    <mergeCell ref="AV4:AW5"/>
    <mergeCell ref="AX4:BA5"/>
    <mergeCell ref="BB4:BB6"/>
    <mergeCell ref="BC4:BC6"/>
    <mergeCell ref="BD4:BD6"/>
    <mergeCell ref="J5:K5"/>
    <mergeCell ref="L5:M5"/>
    <mergeCell ref="N5:O5"/>
    <mergeCell ref="P5:Q5"/>
    <mergeCell ref="A1:B3"/>
    <mergeCell ref="C1:BC3"/>
    <mergeCell ref="A4:A6"/>
    <mergeCell ref="B4:B6"/>
    <mergeCell ref="C4:C6"/>
    <mergeCell ref="D4:D6"/>
    <mergeCell ref="E4:E6"/>
    <mergeCell ref="F4:F6"/>
    <mergeCell ref="G4:G6"/>
    <mergeCell ref="H4:I5"/>
  </mergeCells>
  <conditionalFormatting sqref="BB7:BB20 BB22:BB23">
    <cfRule type="cellIs" dxfId="8" priority="7" operator="between">
      <formula>0.75</formula>
      <formula>0.85</formula>
    </cfRule>
    <cfRule type="cellIs" dxfId="7" priority="8" operator="greaterThan">
      <formula>0.85</formula>
    </cfRule>
    <cfRule type="cellIs" dxfId="6" priority="9" operator="lessThan">
      <formula>0.75</formula>
    </cfRule>
  </conditionalFormatting>
  <conditionalFormatting sqref="BD7">
    <cfRule type="cellIs" dxfId="5" priority="4" operator="between">
      <formula>0.75</formula>
      <formula>0.85</formula>
    </cfRule>
    <cfRule type="cellIs" dxfId="4" priority="5" operator="greaterThan">
      <formula>0.85</formula>
    </cfRule>
    <cfRule type="cellIs" dxfId="3" priority="6" operator="lessThan">
      <formula>0.75</formula>
    </cfRule>
  </conditionalFormatting>
  <conditionalFormatting sqref="BB21">
    <cfRule type="cellIs" dxfId="2" priority="1" operator="between">
      <formula>0.75</formula>
      <formula>0.85</formula>
    </cfRule>
    <cfRule type="cellIs" dxfId="1" priority="2" operator="greaterThan">
      <formula>0.85</formula>
    </cfRule>
    <cfRule type="cellIs" dxfId="0" priority="3" operator="lessThan">
      <formula>0.75</formula>
    </cfRule>
  </conditionalFormatting>
  <dataValidations count="5">
    <dataValidation allowBlank="1" showInputMessage="1" showErrorMessage="1" prompt="Registre la meta o las metas que se desarrollarán para el cumplimiento del Objetivo en 2021." sqref="D21:E21" xr:uid="{5E7BC740-A937-4921-AED3-B2FBF3C0D710}"/>
    <dataValidation allowBlank="1" showInputMessage="1" showErrorMessage="1" promptTitle="Actividades" prompt="Registre las actividades macro que se requieren realizar para lograr la meta" sqref="F23:I23 F7:I7 F16 AP23:AU23" xr:uid="{2FA1EC0B-F916-42CE-A3A6-662D4A6A7CD0}"/>
    <dataValidation allowBlank="1" showInputMessage="1" showErrorMessage="1" prompt="Registre las actividades macro que se requieren para cumplir las metas" sqref="F22:I22 F17 F8:I13 AP22:AU22 AP8:AU13" xr:uid="{78E61B7D-B21B-4BC8-B45D-4788281A31D7}"/>
    <dataValidation allowBlank="1" showInputMessage="1" showErrorMessage="1" prompt="Registre el o los productos o entregables que servirán de evidencia  " sqref="G9:G13 G17" xr:uid="{AA27467C-1BA1-4BC2-B990-9FD55DB49354}"/>
    <dataValidation allowBlank="1" showInputMessage="1" showErrorMessage="1" promptTitle="Producto" prompt="Describa el resultado de lo que se espera alcanzar cuando se cumpla la meta" sqref="G7 G23 G16" xr:uid="{DE04D476-17BF-40B6-9568-B734F0DE92F4}"/>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Estratégico Institucional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DellVostro</dc:creator>
  <cp:lastModifiedBy>DellVostro</cp:lastModifiedBy>
  <dcterms:created xsi:type="dcterms:W3CDTF">2022-02-07T14:29:23Z</dcterms:created>
  <dcterms:modified xsi:type="dcterms:W3CDTF">2022-02-07T14:31:36Z</dcterms:modified>
</cp:coreProperties>
</file>